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EŚ 2021-2027\FEŚ 21-27\NABORY\NABORY 2024\Nabór 2.1 EE budynki publiczne\Regulamin i załączniki 04.07.2024\"/>
    </mc:Choice>
  </mc:AlternateContent>
  <xr:revisionPtr revIDLastSave="0" documentId="13_ncr:1_{5569B7C9-6EC7-42D5-876D-CEB0B4FD5C48}" xr6:coauthVersionLast="47" xr6:coauthVersionMax="47" xr10:uidLastSave="{00000000-0000-0000-0000-000000000000}"/>
  <bookViews>
    <workbookView xWindow="-110" yWindow="-110" windowWidth="19420" windowHeight="10300" tabRatio="716" activeTab="2" xr2:uid="{00000000-000D-0000-FFFF-FFFF00000000}"/>
  </bookViews>
  <sheets>
    <sheet name="Okładka" sheetId="18" r:id="rId1"/>
    <sheet name="1. Spis treści" sheetId="7" r:id="rId2"/>
    <sheet name="2. Podsumowanie" sheetId="20" r:id="rId3"/>
    <sheet name="3. Założenia" sheetId="1" r:id="rId4"/>
    <sheet name="4. Waloryzacja" sheetId="8" r:id="rId5"/>
    <sheet name="5. Plan nakładów" sheetId="2" r:id="rId6"/>
    <sheet name="6a. Założenia do planu KiO" sheetId="21" r:id="rId7"/>
    <sheet name="6b. Plan kosztów i oszczędności" sheetId="9" r:id="rId8"/>
    <sheet name="7. Wynagrodzenie partnera" sheetId="11" r:id="rId9"/>
    <sheet name="8. Wartość rezydualna" sheetId="10" r:id="rId10"/>
    <sheet name="9. Model PPP" sheetId="16" r:id="rId11"/>
    <sheet name="10. PSC" sheetId="15" r:id="rId12"/>
    <sheet name="11. Ryzyka" sheetId="12" r:id="rId13"/>
    <sheet name="12. Analiza finansowa" sheetId="3" r:id="rId14"/>
    <sheet name="13. Analiza ekonomiczna" sheetId="6" r:id="rId15"/>
    <sheet name="14. Analiza wrażliwości" sheetId="17" r:id="rId16"/>
  </sheets>
  <definedNames>
    <definedName name="_xlnm.Print_Area" localSheetId="1">'1. Spis treści'!$B$1:$K$19</definedName>
    <definedName name="_xlnm.Print_Area" localSheetId="11">'10. PSC'!$B$8:$U$84</definedName>
    <definedName name="_xlnm.Print_Area" localSheetId="12">'11. Ryzyka'!$B$1:$H$109</definedName>
    <definedName name="_xlnm.Print_Area" localSheetId="13">'12. Analiza finansowa'!$A$2:$S$103</definedName>
    <definedName name="_xlnm.Print_Area" localSheetId="14">'13. Analiza ekonomiczna'!$A$3:$R$39</definedName>
    <definedName name="_xlnm.Print_Area" localSheetId="15">'14. Analiza wrażliwości'!$B$9:$U$90</definedName>
    <definedName name="_xlnm.Print_Area" localSheetId="2">'2. Podsumowanie'!$B$2:$T$113</definedName>
    <definedName name="_xlnm.Print_Area" localSheetId="3">'3. Założenia'!$A$10:$E$89</definedName>
    <definedName name="_xlnm.Print_Area" localSheetId="4">'4. Waloryzacja'!$B$3:$AH$20</definedName>
    <definedName name="_xlnm.Print_Area" localSheetId="5">'5. Plan nakładów'!$B$5:$X$279</definedName>
    <definedName name="_xlnm.Print_Area" localSheetId="6">'6a. Założenia do planu KiO'!$B$9:$U$45</definedName>
    <definedName name="_xlnm.Print_Area" localSheetId="7">'6b. Plan kosztów i oszczędności'!$B$9:$U$31</definedName>
    <definedName name="_xlnm.Print_Area" localSheetId="8">'7. Wynagrodzenie partnera'!$B$10:$U$158</definedName>
    <definedName name="_xlnm.Print_Area" localSheetId="9">'8. Wartość rezydualna'!$B$3:$T$17</definedName>
    <definedName name="_xlnm.Print_Area" localSheetId="10">'9. Model PPP'!$B$8:$U$74</definedName>
    <definedName name="_xlnm.Print_Area" localSheetId="0">Okładka!$B$1:$K$25</definedName>
    <definedName name="_xlnm.Print_Titles" localSheetId="3">'3. Założenia'!$39:$39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" l="1"/>
  <c r="H43" i="2" l="1"/>
  <c r="H42" i="2"/>
  <c r="H41" i="2"/>
  <c r="H40" i="2"/>
  <c r="H39" i="2"/>
  <c r="H36" i="2"/>
  <c r="H35" i="2"/>
  <c r="H34" i="2"/>
  <c r="H29" i="2"/>
  <c r="H28" i="2"/>
  <c r="H27" i="2"/>
  <c r="H26" i="2"/>
  <c r="H25" i="2"/>
  <c r="H22" i="2"/>
  <c r="H21" i="2"/>
  <c r="H20" i="2"/>
  <c r="H19" i="2"/>
  <c r="H18" i="2"/>
  <c r="H12" i="2"/>
  <c r="H13" i="2"/>
  <c r="H14" i="2"/>
  <c r="H15" i="2"/>
  <c r="H11" i="2"/>
  <c r="D43" i="21" l="1"/>
  <c r="D42" i="21"/>
  <c r="D157" i="11" l="1"/>
  <c r="D156" i="11"/>
  <c r="I39" i="2"/>
  <c r="I40" i="2"/>
  <c r="I41" i="2"/>
  <c r="I42" i="2"/>
  <c r="I43" i="2"/>
  <c r="O38" i="2"/>
  <c r="R38" i="2"/>
  <c r="U38" i="2"/>
  <c r="O31" i="2"/>
  <c r="R31" i="2"/>
  <c r="U31" i="2"/>
  <c r="O24" i="2"/>
  <c r="U24" i="2"/>
  <c r="O17" i="2"/>
  <c r="R17" i="2"/>
  <c r="U17" i="2"/>
  <c r="O10" i="2"/>
  <c r="R10" i="2"/>
  <c r="U10" i="2"/>
  <c r="U45" i="2" l="1"/>
  <c r="O45" i="2"/>
  <c r="C56" i="1"/>
  <c r="W235" i="2" l="1"/>
  <c r="S235" i="2"/>
  <c r="O235" i="2"/>
  <c r="K235" i="2"/>
  <c r="T231" i="2"/>
  <c r="P231" i="2"/>
  <c r="L231" i="2"/>
  <c r="U216" i="2"/>
  <c r="Q216" i="2"/>
  <c r="M216" i="2"/>
  <c r="I216" i="2"/>
  <c r="V212" i="2"/>
  <c r="R212" i="2"/>
  <c r="N212" i="2"/>
  <c r="J212" i="2"/>
  <c r="T197" i="2"/>
  <c r="P197" i="2"/>
  <c r="L197" i="2"/>
  <c r="U193" i="2"/>
  <c r="Q193" i="2"/>
  <c r="M193" i="2"/>
  <c r="I193" i="2"/>
  <c r="V159" i="2"/>
  <c r="R159" i="2"/>
  <c r="N159" i="2"/>
  <c r="J159" i="2"/>
  <c r="V235" i="2"/>
  <c r="R235" i="2"/>
  <c r="N235" i="2"/>
  <c r="J235" i="2"/>
  <c r="W231" i="2"/>
  <c r="S231" i="2"/>
  <c r="O231" i="2"/>
  <c r="K231" i="2"/>
  <c r="T216" i="2"/>
  <c r="P216" i="2"/>
  <c r="L216" i="2"/>
  <c r="U212" i="2"/>
  <c r="Q212" i="2"/>
  <c r="M212" i="2"/>
  <c r="I212" i="2"/>
  <c r="W197" i="2"/>
  <c r="S197" i="2"/>
  <c r="O197" i="2"/>
  <c r="K197" i="2"/>
  <c r="T193" i="2"/>
  <c r="P193" i="2"/>
  <c r="L193" i="2"/>
  <c r="U159" i="2"/>
  <c r="Q159" i="2"/>
  <c r="M159" i="2"/>
  <c r="I159" i="2"/>
  <c r="U235" i="2"/>
  <c r="Q235" i="2"/>
  <c r="M235" i="2"/>
  <c r="I235" i="2"/>
  <c r="V231" i="2"/>
  <c r="R231" i="2"/>
  <c r="N231" i="2"/>
  <c r="J231" i="2"/>
  <c r="W216" i="2"/>
  <c r="S216" i="2"/>
  <c r="O216" i="2"/>
  <c r="K216" i="2"/>
  <c r="T212" i="2"/>
  <c r="P212" i="2"/>
  <c r="L212" i="2"/>
  <c r="V197" i="2"/>
  <c r="R197" i="2"/>
  <c r="N197" i="2"/>
  <c r="J197" i="2"/>
  <c r="W193" i="2"/>
  <c r="S193" i="2"/>
  <c r="O193" i="2"/>
  <c r="K193" i="2"/>
  <c r="T159" i="2"/>
  <c r="P159" i="2"/>
  <c r="L159" i="2"/>
  <c r="T235" i="2"/>
  <c r="Q231" i="2"/>
  <c r="N216" i="2"/>
  <c r="K212" i="2"/>
  <c r="U197" i="2"/>
  <c r="R193" i="2"/>
  <c r="O159" i="2"/>
  <c r="T155" i="2"/>
  <c r="P155" i="2"/>
  <c r="L155" i="2"/>
  <c r="W154" i="2"/>
  <c r="S154" i="2"/>
  <c r="O154" i="2"/>
  <c r="K154" i="2"/>
  <c r="V153" i="2"/>
  <c r="R153" i="2"/>
  <c r="N153" i="2"/>
  <c r="J153" i="2"/>
  <c r="U178" i="2"/>
  <c r="Q178" i="2"/>
  <c r="M178" i="2"/>
  <c r="I178" i="2"/>
  <c r="K174" i="2"/>
  <c r="O174" i="2"/>
  <c r="S174" i="2"/>
  <c r="W174" i="2"/>
  <c r="P235" i="2"/>
  <c r="M231" i="2"/>
  <c r="J216" i="2"/>
  <c r="W212" i="2"/>
  <c r="Q197" i="2"/>
  <c r="N193" i="2"/>
  <c r="K159" i="2"/>
  <c r="W155" i="2"/>
  <c r="S155" i="2"/>
  <c r="O155" i="2"/>
  <c r="K155" i="2"/>
  <c r="V154" i="2"/>
  <c r="R154" i="2"/>
  <c r="N154" i="2"/>
  <c r="J154" i="2"/>
  <c r="U153" i="2"/>
  <c r="Q153" i="2"/>
  <c r="M153" i="2"/>
  <c r="I153" i="2"/>
  <c r="T178" i="2"/>
  <c r="P178" i="2"/>
  <c r="L178" i="2"/>
  <c r="L174" i="2"/>
  <c r="P174" i="2"/>
  <c r="T174" i="2"/>
  <c r="L235" i="2"/>
  <c r="I231" i="2"/>
  <c r="V216" i="2"/>
  <c r="S212" i="2"/>
  <c r="M197" i="2"/>
  <c r="J193" i="2"/>
  <c r="W159" i="2"/>
  <c r="V155" i="2"/>
  <c r="R155" i="2"/>
  <c r="N155" i="2"/>
  <c r="J155" i="2"/>
  <c r="U154" i="2"/>
  <c r="Q154" i="2"/>
  <c r="M154" i="2"/>
  <c r="I154" i="2"/>
  <c r="T153" i="2"/>
  <c r="P153" i="2"/>
  <c r="L153" i="2"/>
  <c r="W178" i="2"/>
  <c r="S178" i="2"/>
  <c r="O178" i="2"/>
  <c r="K178" i="2"/>
  <c r="M174" i="2"/>
  <c r="Q174" i="2"/>
  <c r="U174" i="2"/>
  <c r="I174" i="2"/>
  <c r="O212" i="2"/>
  <c r="V193" i="2"/>
  <c r="M155" i="2"/>
  <c r="L154" i="2"/>
  <c r="K153" i="2"/>
  <c r="J178" i="2"/>
  <c r="N174" i="2"/>
  <c r="O153" i="2"/>
  <c r="R216" i="2"/>
  <c r="I155" i="2"/>
  <c r="W153" i="2"/>
  <c r="V178" i="2"/>
  <c r="R174" i="2"/>
  <c r="S159" i="2"/>
  <c r="Q155" i="2"/>
  <c r="N178" i="2"/>
  <c r="U231" i="2"/>
  <c r="I197" i="2"/>
  <c r="U155" i="2"/>
  <c r="T154" i="2"/>
  <c r="S153" i="2"/>
  <c r="R178" i="2"/>
  <c r="V174" i="2"/>
  <c r="P154" i="2"/>
  <c r="J174" i="2"/>
  <c r="S43" i="2"/>
  <c r="S39" i="2"/>
  <c r="S33" i="2"/>
  <c r="T33" i="2" s="1"/>
  <c r="S21" i="2"/>
  <c r="V43" i="2"/>
  <c r="V39" i="2"/>
  <c r="V33" i="2"/>
  <c r="W33" i="2" s="1"/>
  <c r="V27" i="2"/>
  <c r="W27" i="2" s="1"/>
  <c r="V21" i="2"/>
  <c r="V12" i="2"/>
  <c r="V11" i="2"/>
  <c r="W11" i="2" s="1"/>
  <c r="S15" i="2"/>
  <c r="T15" i="2" s="1"/>
  <c r="P42" i="2"/>
  <c r="Q42" i="2" s="1"/>
  <c r="P40" i="2"/>
  <c r="Q40" i="2" s="1"/>
  <c r="P36" i="2"/>
  <c r="Q36" i="2" s="1"/>
  <c r="P34" i="2"/>
  <c r="Q34" i="2" s="1"/>
  <c r="P32" i="2"/>
  <c r="P28" i="2"/>
  <c r="Q28" i="2" s="1"/>
  <c r="P26" i="2"/>
  <c r="Q26" i="2" s="1"/>
  <c r="P22" i="2"/>
  <c r="Q22" i="2" s="1"/>
  <c r="P20" i="2"/>
  <c r="Q20" i="2" s="1"/>
  <c r="P18" i="2"/>
  <c r="P14" i="2"/>
  <c r="Q14" i="2" s="1"/>
  <c r="M13" i="2"/>
  <c r="N13" i="2" s="1"/>
  <c r="S28" i="2"/>
  <c r="V40" i="2"/>
  <c r="W40" i="2" s="1"/>
  <c r="V22" i="2"/>
  <c r="S14" i="2"/>
  <c r="M39" i="2"/>
  <c r="M27" i="2"/>
  <c r="N27" i="2" s="1"/>
  <c r="M19" i="2"/>
  <c r="N19" i="2" s="1"/>
  <c r="M11" i="2"/>
  <c r="S42" i="2"/>
  <c r="S36" i="2"/>
  <c r="S32" i="2"/>
  <c r="S20" i="2"/>
  <c r="V42" i="2"/>
  <c r="V36" i="2"/>
  <c r="V32" i="2"/>
  <c r="V26" i="2"/>
  <c r="W26" i="2" s="1"/>
  <c r="V20" i="2"/>
  <c r="V13" i="2"/>
  <c r="S12" i="2"/>
  <c r="S11" i="2"/>
  <c r="M42" i="2"/>
  <c r="N42" i="2" s="1"/>
  <c r="M40" i="2"/>
  <c r="N40" i="2" s="1"/>
  <c r="M36" i="2"/>
  <c r="N36" i="2" s="1"/>
  <c r="M34" i="2"/>
  <c r="N34" i="2" s="1"/>
  <c r="M28" i="2"/>
  <c r="N28" i="2" s="1"/>
  <c r="M26" i="2"/>
  <c r="M22" i="2"/>
  <c r="N22" i="2" s="1"/>
  <c r="M20" i="2"/>
  <c r="N20" i="2" s="1"/>
  <c r="M18" i="2"/>
  <c r="P15" i="2"/>
  <c r="Q15" i="2" s="1"/>
  <c r="M14" i="2"/>
  <c r="N14" i="2" s="1"/>
  <c r="S34" i="2"/>
  <c r="S22" i="2"/>
  <c r="V28" i="2"/>
  <c r="V15" i="2"/>
  <c r="M41" i="2"/>
  <c r="N41" i="2" s="1"/>
  <c r="M25" i="2"/>
  <c r="P13" i="2"/>
  <c r="Q13" i="2" s="1"/>
  <c r="M12" i="2"/>
  <c r="N12" i="2" s="1"/>
  <c r="S41" i="2"/>
  <c r="S35" i="2"/>
  <c r="S29" i="2"/>
  <c r="S25" i="2"/>
  <c r="S19" i="2"/>
  <c r="T19" i="2" s="1"/>
  <c r="V41" i="2"/>
  <c r="V35" i="2"/>
  <c r="V29" i="2"/>
  <c r="V25" i="2"/>
  <c r="V19" i="2"/>
  <c r="W19" i="2" s="1"/>
  <c r="V14" i="2"/>
  <c r="W14" i="2" s="1"/>
  <c r="S13" i="2"/>
  <c r="T13" i="2" s="1"/>
  <c r="P43" i="2"/>
  <c r="Q43" i="2" s="1"/>
  <c r="P41" i="2"/>
  <c r="Q41" i="2" s="1"/>
  <c r="P39" i="2"/>
  <c r="P35" i="2"/>
  <c r="Q35" i="2" s="1"/>
  <c r="P33" i="2"/>
  <c r="Q33" i="2" s="1"/>
  <c r="P29" i="2"/>
  <c r="Q29" i="2" s="1"/>
  <c r="P27" i="2"/>
  <c r="Q27" i="2" s="1"/>
  <c r="P25" i="2"/>
  <c r="Q25" i="2" s="1"/>
  <c r="P21" i="2"/>
  <c r="Q21" i="2" s="1"/>
  <c r="P19" i="2"/>
  <c r="Q19" i="2" s="1"/>
  <c r="P12" i="2"/>
  <c r="Q12" i="2" s="1"/>
  <c r="P11" i="2"/>
  <c r="M15" i="2"/>
  <c r="N15" i="2" s="1"/>
  <c r="S40" i="2"/>
  <c r="T40" i="2" s="1"/>
  <c r="S18" i="2"/>
  <c r="V34" i="2"/>
  <c r="V18" i="2"/>
  <c r="M43" i="2"/>
  <c r="N43" i="2" s="1"/>
  <c r="M35" i="2"/>
  <c r="N35" i="2" s="1"/>
  <c r="M29" i="2"/>
  <c r="N29" i="2" s="1"/>
  <c r="M21" i="2"/>
  <c r="N21" i="2" s="1"/>
  <c r="M43" i="21"/>
  <c r="L43" i="21"/>
  <c r="F43" i="21"/>
  <c r="M42" i="21"/>
  <c r="L42" i="21"/>
  <c r="F42" i="21"/>
  <c r="T25" i="2" l="1"/>
  <c r="T36" i="2"/>
  <c r="T29" i="2"/>
  <c r="W29" i="2" s="1"/>
  <c r="T21" i="2"/>
  <c r="W21" i="2" s="1"/>
  <c r="T43" i="2"/>
  <c r="W43" i="2" s="1"/>
  <c r="S31" i="2"/>
  <c r="T14" i="2"/>
  <c r="Q24" i="2"/>
  <c r="T12" i="2"/>
  <c r="W12" i="2" s="1"/>
  <c r="T35" i="2"/>
  <c r="W35" i="2" s="1"/>
  <c r="W36" i="2"/>
  <c r="Q11" i="2"/>
  <c r="P10" i="2"/>
  <c r="W25" i="2"/>
  <c r="W13" i="2"/>
  <c r="Q18" i="2"/>
  <c r="P17" i="2"/>
  <c r="T28" i="2"/>
  <c r="W28" i="2" s="1"/>
  <c r="V38" i="2"/>
  <c r="P24" i="2"/>
  <c r="Q39" i="2"/>
  <c r="P38" i="2"/>
  <c r="S10" i="2"/>
  <c r="N39" i="2"/>
  <c r="N38" i="2" s="1"/>
  <c r="M38" i="2"/>
  <c r="T20" i="2"/>
  <c r="W20" i="2" s="1"/>
  <c r="Q32" i="2"/>
  <c r="P31" i="2"/>
  <c r="T42" i="2"/>
  <c r="W42" i="2" s="1"/>
  <c r="S38" i="2"/>
  <c r="N18" i="2"/>
  <c r="N17" i="2" s="1"/>
  <c r="M17" i="2"/>
  <c r="V10" i="2"/>
  <c r="T41" i="2"/>
  <c r="W41" i="2" s="1"/>
  <c r="N25" i="2"/>
  <c r="M24" i="2"/>
  <c r="V31" i="2"/>
  <c r="N11" i="2"/>
  <c r="N10" i="2" s="1"/>
  <c r="M10" i="2"/>
  <c r="T22" i="2"/>
  <c r="W22" i="2" s="1"/>
  <c r="T34" i="2"/>
  <c r="W34" i="2" s="1"/>
  <c r="W15" i="2"/>
  <c r="S17" i="2"/>
  <c r="F41" i="21"/>
  <c r="D41" i="21"/>
  <c r="H212" i="2"/>
  <c r="H193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H84" i="2" s="1"/>
  <c r="I84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I52" i="2"/>
  <c r="H144" i="2"/>
  <c r="H143" i="2"/>
  <c r="H142" i="2"/>
  <c r="H141" i="2"/>
  <c r="H140" i="2"/>
  <c r="H139" i="2"/>
  <c r="H138" i="2"/>
  <c r="H135" i="2"/>
  <c r="H134" i="2"/>
  <c r="H133" i="2"/>
  <c r="H131" i="2"/>
  <c r="H130" i="2"/>
  <c r="H129" i="2"/>
  <c r="H125" i="2"/>
  <c r="H124" i="2"/>
  <c r="H123" i="2"/>
  <c r="H122" i="2"/>
  <c r="H121" i="2"/>
  <c r="H120" i="2"/>
  <c r="H119" i="2"/>
  <c r="H116" i="2"/>
  <c r="H115" i="2"/>
  <c r="H114" i="2"/>
  <c r="H112" i="2"/>
  <c r="H111" i="2"/>
  <c r="H110" i="2"/>
  <c r="H106" i="2"/>
  <c r="H105" i="2"/>
  <c r="H104" i="2"/>
  <c r="H102" i="2"/>
  <c r="H101" i="2"/>
  <c r="H100" i="2"/>
  <c r="H97" i="2"/>
  <c r="H96" i="2"/>
  <c r="H95" i="2"/>
  <c r="H93" i="2"/>
  <c r="H92" i="2"/>
  <c r="H91" i="2"/>
  <c r="H87" i="2"/>
  <c r="H86" i="2"/>
  <c r="H85" i="2"/>
  <c r="H83" i="2"/>
  <c r="H82" i="2"/>
  <c r="H81" i="2"/>
  <c r="H78" i="2"/>
  <c r="H77" i="2"/>
  <c r="H76" i="2"/>
  <c r="H74" i="2"/>
  <c r="H73" i="2"/>
  <c r="H72" i="2"/>
  <c r="H68" i="2"/>
  <c r="H67" i="2"/>
  <c r="H66" i="2"/>
  <c r="H64" i="2"/>
  <c r="H63" i="2"/>
  <c r="H62" i="2"/>
  <c r="H59" i="2"/>
  <c r="H58" i="2"/>
  <c r="H57" i="2"/>
  <c r="H55" i="2"/>
  <c r="H54" i="2"/>
  <c r="H53" i="2"/>
  <c r="H235" i="2"/>
  <c r="H231" i="2"/>
  <c r="H216" i="2"/>
  <c r="F244" i="2"/>
  <c r="F243" i="2"/>
  <c r="F242" i="2"/>
  <c r="F240" i="2"/>
  <c r="F239" i="2"/>
  <c r="F238" i="2"/>
  <c r="F235" i="2"/>
  <c r="F234" i="2"/>
  <c r="F233" i="2"/>
  <c r="F231" i="2"/>
  <c r="F230" i="2"/>
  <c r="F229" i="2"/>
  <c r="F225" i="2"/>
  <c r="F224" i="2"/>
  <c r="F223" i="2"/>
  <c r="F221" i="2"/>
  <c r="F220" i="2"/>
  <c r="F219" i="2"/>
  <c r="F216" i="2"/>
  <c r="F215" i="2"/>
  <c r="F214" i="2"/>
  <c r="F212" i="2"/>
  <c r="F211" i="2"/>
  <c r="F210" i="2"/>
  <c r="F206" i="2"/>
  <c r="F205" i="2"/>
  <c r="F204" i="2"/>
  <c r="F202" i="2"/>
  <c r="F201" i="2"/>
  <c r="F200" i="2"/>
  <c r="F197" i="2"/>
  <c r="F196" i="2"/>
  <c r="F195" i="2"/>
  <c r="F193" i="2"/>
  <c r="F192" i="2"/>
  <c r="F191" i="2"/>
  <c r="F187" i="2"/>
  <c r="F186" i="2"/>
  <c r="F185" i="2"/>
  <c r="F183" i="2"/>
  <c r="F182" i="2"/>
  <c r="F181" i="2"/>
  <c r="F178" i="2"/>
  <c r="F177" i="2"/>
  <c r="F176" i="2"/>
  <c r="F174" i="2"/>
  <c r="F173" i="2"/>
  <c r="F172" i="2"/>
  <c r="F168" i="2"/>
  <c r="F167" i="2"/>
  <c r="F166" i="2"/>
  <c r="F164" i="2"/>
  <c r="F163" i="2"/>
  <c r="F162" i="2"/>
  <c r="F159" i="2"/>
  <c r="F158" i="2"/>
  <c r="F157" i="2"/>
  <c r="F154" i="2"/>
  <c r="F155" i="2"/>
  <c r="F153" i="2"/>
  <c r="H65" i="2" l="1"/>
  <c r="H103" i="2"/>
  <c r="H56" i="2"/>
  <c r="H80" i="2"/>
  <c r="H118" i="2"/>
  <c r="H128" i="2"/>
  <c r="H137" i="2"/>
  <c r="O164" i="2"/>
  <c r="N164" i="2"/>
  <c r="P164" i="2"/>
  <c r="Q164" i="2"/>
  <c r="S164" i="2"/>
  <c r="T164" i="2"/>
  <c r="U164" i="2"/>
  <c r="W164" i="2"/>
  <c r="J164" i="2"/>
  <c r="I164" i="2"/>
  <c r="L164" i="2"/>
  <c r="M164" i="2"/>
  <c r="R164" i="2"/>
  <c r="V164" i="2"/>
  <c r="K164" i="2"/>
  <c r="L183" i="2"/>
  <c r="O183" i="2"/>
  <c r="M183" i="2"/>
  <c r="J183" i="2"/>
  <c r="N183" i="2"/>
  <c r="K183" i="2"/>
  <c r="U183" i="2"/>
  <c r="I183" i="2"/>
  <c r="V183" i="2"/>
  <c r="Q183" i="2"/>
  <c r="P183" i="2"/>
  <c r="T183" i="2"/>
  <c r="W183" i="2"/>
  <c r="R183" i="2"/>
  <c r="S183" i="2"/>
  <c r="H52" i="2"/>
  <c r="H61" i="2"/>
  <c r="K202" i="2"/>
  <c r="S202" i="2"/>
  <c r="V202" i="2"/>
  <c r="U202" i="2"/>
  <c r="T202" i="2"/>
  <c r="J202" i="2"/>
  <c r="R202" i="2"/>
  <c r="Q202" i="2"/>
  <c r="W202" i="2"/>
  <c r="P202" i="2"/>
  <c r="I202" i="2"/>
  <c r="N202" i="2"/>
  <c r="M202" i="2"/>
  <c r="O202" i="2"/>
  <c r="L202" i="2"/>
  <c r="M221" i="2"/>
  <c r="P221" i="2"/>
  <c r="O221" i="2"/>
  <c r="J221" i="2"/>
  <c r="I221" i="2"/>
  <c r="L221" i="2"/>
  <c r="V221" i="2"/>
  <c r="K221" i="2"/>
  <c r="H221" i="2" s="1"/>
  <c r="N221" i="2"/>
  <c r="R221" i="2"/>
  <c r="T221" i="2"/>
  <c r="S221" i="2"/>
  <c r="U221" i="2"/>
  <c r="W221" i="2"/>
  <c r="Q221" i="2"/>
  <c r="T240" i="2"/>
  <c r="S240" i="2"/>
  <c r="N240" i="2"/>
  <c r="I240" i="2"/>
  <c r="P240" i="2"/>
  <c r="O240" i="2"/>
  <c r="J240" i="2"/>
  <c r="Q240" i="2"/>
  <c r="L240" i="2"/>
  <c r="K240" i="2"/>
  <c r="M240" i="2"/>
  <c r="R240" i="2"/>
  <c r="U240" i="2"/>
  <c r="V240" i="2"/>
  <c r="W240" i="2"/>
  <c r="H75" i="2"/>
  <c r="H94" i="2"/>
  <c r="H99" i="2"/>
  <c r="H113" i="2"/>
  <c r="U168" i="2"/>
  <c r="N168" i="2"/>
  <c r="W168" i="2"/>
  <c r="Q168" i="2"/>
  <c r="T168" i="2"/>
  <c r="S168" i="2"/>
  <c r="M168" i="2"/>
  <c r="P168" i="2"/>
  <c r="O168" i="2"/>
  <c r="J168" i="2"/>
  <c r="I168" i="2"/>
  <c r="V168" i="2"/>
  <c r="L168" i="2"/>
  <c r="K168" i="2"/>
  <c r="R168" i="2"/>
  <c r="W187" i="2"/>
  <c r="V187" i="2"/>
  <c r="Q187" i="2"/>
  <c r="S187" i="2"/>
  <c r="L187" i="2"/>
  <c r="R187" i="2"/>
  <c r="M187" i="2"/>
  <c r="O187" i="2"/>
  <c r="N187" i="2"/>
  <c r="I187" i="2"/>
  <c r="T187" i="2"/>
  <c r="K187" i="2"/>
  <c r="J187" i="2"/>
  <c r="P187" i="2"/>
  <c r="U187" i="2"/>
  <c r="W206" i="2"/>
  <c r="R206" i="2"/>
  <c r="I206" i="2"/>
  <c r="V206" i="2"/>
  <c r="T206" i="2"/>
  <c r="U206" i="2"/>
  <c r="K206" i="2"/>
  <c r="L206" i="2"/>
  <c r="M206" i="2"/>
  <c r="J206" i="2"/>
  <c r="N206" i="2"/>
  <c r="S206" i="2"/>
  <c r="O206" i="2"/>
  <c r="P206" i="2"/>
  <c r="Q206" i="2"/>
  <c r="T225" i="2"/>
  <c r="V225" i="2"/>
  <c r="W225" i="2"/>
  <c r="R225" i="2"/>
  <c r="N225" i="2"/>
  <c r="U225" i="2"/>
  <c r="S225" i="2"/>
  <c r="L225" i="2"/>
  <c r="P225" i="2"/>
  <c r="J225" i="2"/>
  <c r="Q225" i="2"/>
  <c r="O225" i="2"/>
  <c r="M225" i="2"/>
  <c r="K225" i="2"/>
  <c r="I225" i="2"/>
  <c r="U244" i="2"/>
  <c r="T244" i="2"/>
  <c r="V244" i="2"/>
  <c r="Q244" i="2"/>
  <c r="P244" i="2"/>
  <c r="W244" i="2"/>
  <c r="R244" i="2"/>
  <c r="M244" i="2"/>
  <c r="S244" i="2"/>
  <c r="N244" i="2"/>
  <c r="I244" i="2"/>
  <c r="L244" i="2"/>
  <c r="O244" i="2"/>
  <c r="J244" i="2"/>
  <c r="K244" i="2"/>
  <c r="U242" i="2"/>
  <c r="P242" i="2"/>
  <c r="W242" i="2"/>
  <c r="R242" i="2"/>
  <c r="V242" i="2"/>
  <c r="M242" i="2"/>
  <c r="O242" i="2"/>
  <c r="J242" i="2"/>
  <c r="I242" i="2"/>
  <c r="K242" i="2"/>
  <c r="Q242" i="2"/>
  <c r="L242" i="2"/>
  <c r="S242" i="2"/>
  <c r="N242" i="2"/>
  <c r="T242" i="2"/>
  <c r="V243" i="2"/>
  <c r="Q243" i="2"/>
  <c r="W243" i="2"/>
  <c r="I243" i="2"/>
  <c r="U243" i="2"/>
  <c r="R243" i="2"/>
  <c r="M243" i="2"/>
  <c r="T243" i="2"/>
  <c r="O243" i="2"/>
  <c r="K243" i="2"/>
  <c r="N243" i="2"/>
  <c r="P243" i="2"/>
  <c r="J243" i="2"/>
  <c r="L243" i="2"/>
  <c r="S243" i="2"/>
  <c r="S239" i="2"/>
  <c r="N239" i="2"/>
  <c r="U239" i="2"/>
  <c r="O239" i="2"/>
  <c r="J239" i="2"/>
  <c r="Q239" i="2"/>
  <c r="P239" i="2"/>
  <c r="R239" i="2"/>
  <c r="K239" i="2"/>
  <c r="V239" i="2"/>
  <c r="M239" i="2"/>
  <c r="T239" i="2"/>
  <c r="L239" i="2"/>
  <c r="L237" i="2" s="1"/>
  <c r="W239" i="2"/>
  <c r="I239" i="2"/>
  <c r="R238" i="2"/>
  <c r="R237" i="2" s="1"/>
  <c r="M238" i="2"/>
  <c r="T238" i="2"/>
  <c r="W238" i="2"/>
  <c r="V238" i="2"/>
  <c r="Q238" i="2"/>
  <c r="N238" i="2"/>
  <c r="N237" i="2" s="1"/>
  <c r="I238" i="2"/>
  <c r="P238" i="2"/>
  <c r="J238" i="2"/>
  <c r="U238" i="2"/>
  <c r="L238" i="2"/>
  <c r="O238" i="2"/>
  <c r="O237" i="2" s="1"/>
  <c r="S238" i="2"/>
  <c r="K238" i="2"/>
  <c r="U233" i="2"/>
  <c r="Q233" i="2"/>
  <c r="W233" i="2"/>
  <c r="R233" i="2"/>
  <c r="V233" i="2"/>
  <c r="M233" i="2"/>
  <c r="T233" i="2"/>
  <c r="S233" i="2"/>
  <c r="J233" i="2"/>
  <c r="I233" i="2"/>
  <c r="P233" i="2"/>
  <c r="O233" i="2"/>
  <c r="N233" i="2"/>
  <c r="L233" i="2"/>
  <c r="K233" i="2"/>
  <c r="V234" i="2"/>
  <c r="M234" i="2"/>
  <c r="R234" i="2"/>
  <c r="I234" i="2"/>
  <c r="K234" i="2"/>
  <c r="N234" i="2"/>
  <c r="U234" i="2"/>
  <c r="T234" i="2"/>
  <c r="O234" i="2"/>
  <c r="W234" i="2"/>
  <c r="J234" i="2"/>
  <c r="Q234" i="2"/>
  <c r="P234" i="2"/>
  <c r="L234" i="2"/>
  <c r="S234" i="2"/>
  <c r="R229" i="2"/>
  <c r="I229" i="2"/>
  <c r="L229" i="2"/>
  <c r="W229" i="2"/>
  <c r="S229" i="2"/>
  <c r="N229" i="2"/>
  <c r="U229" i="2"/>
  <c r="T229" i="2"/>
  <c r="J229" i="2"/>
  <c r="Q229" i="2"/>
  <c r="P229" i="2"/>
  <c r="V229" i="2"/>
  <c r="M229" i="2"/>
  <c r="O229" i="2"/>
  <c r="K229" i="2"/>
  <c r="S230" i="2"/>
  <c r="J230" i="2"/>
  <c r="I230" i="2"/>
  <c r="W230" i="2"/>
  <c r="N230" i="2"/>
  <c r="O230" i="2"/>
  <c r="V230" i="2"/>
  <c r="U230" i="2"/>
  <c r="M230" i="2"/>
  <c r="K230" i="2"/>
  <c r="R230" i="2"/>
  <c r="Q230" i="2"/>
  <c r="P230" i="2"/>
  <c r="L230" i="2"/>
  <c r="T230" i="2"/>
  <c r="S224" i="2"/>
  <c r="V224" i="2"/>
  <c r="U224" i="2"/>
  <c r="L224" i="2"/>
  <c r="O224" i="2"/>
  <c r="R224" i="2"/>
  <c r="Q224" i="2"/>
  <c r="J224" i="2"/>
  <c r="I224" i="2"/>
  <c r="K224" i="2"/>
  <c r="P224" i="2"/>
  <c r="N224" i="2"/>
  <c r="T224" i="2"/>
  <c r="M224" i="2"/>
  <c r="W224" i="2"/>
  <c r="R223" i="2"/>
  <c r="K223" i="2"/>
  <c r="U223" i="2"/>
  <c r="T223" i="2"/>
  <c r="V223" i="2"/>
  <c r="I223" i="2"/>
  <c r="N223" i="2"/>
  <c r="Q223" i="2"/>
  <c r="P223" i="2"/>
  <c r="O223" i="2"/>
  <c r="J223" i="2"/>
  <c r="M223" i="2"/>
  <c r="L223" i="2"/>
  <c r="W223" i="2"/>
  <c r="S223" i="2"/>
  <c r="O219" i="2"/>
  <c r="J219" i="2"/>
  <c r="Q219" i="2"/>
  <c r="P219" i="2"/>
  <c r="L219" i="2"/>
  <c r="N219" i="2"/>
  <c r="K219" i="2"/>
  <c r="V219" i="2"/>
  <c r="M219" i="2"/>
  <c r="W219" i="2"/>
  <c r="T219" i="2"/>
  <c r="R219" i="2"/>
  <c r="I219" i="2"/>
  <c r="S219" i="2"/>
  <c r="U219" i="2"/>
  <c r="P220" i="2"/>
  <c r="K220" i="2"/>
  <c r="Q220" i="2"/>
  <c r="R220" i="2"/>
  <c r="T220" i="2"/>
  <c r="V220" i="2"/>
  <c r="L220" i="2"/>
  <c r="U220" i="2"/>
  <c r="W220" i="2"/>
  <c r="I220" i="2"/>
  <c r="N220" i="2"/>
  <c r="M220" i="2"/>
  <c r="S220" i="2"/>
  <c r="J220" i="2"/>
  <c r="O220" i="2"/>
  <c r="P215" i="2"/>
  <c r="S215" i="2"/>
  <c r="R215" i="2"/>
  <c r="M215" i="2"/>
  <c r="U215" i="2"/>
  <c r="L215" i="2"/>
  <c r="O215" i="2"/>
  <c r="N215" i="2"/>
  <c r="V215" i="2"/>
  <c r="K215" i="2"/>
  <c r="J215" i="2"/>
  <c r="I215" i="2"/>
  <c r="T215" i="2"/>
  <c r="W215" i="2"/>
  <c r="Q215" i="2"/>
  <c r="O214" i="2"/>
  <c r="R214" i="2"/>
  <c r="Q214" i="2"/>
  <c r="T214" i="2"/>
  <c r="S214" i="2"/>
  <c r="V214" i="2"/>
  <c r="V213" i="2" s="1"/>
  <c r="U214" i="2"/>
  <c r="P214" i="2"/>
  <c r="K214" i="2"/>
  <c r="N214" i="2"/>
  <c r="M214" i="2"/>
  <c r="L214" i="2"/>
  <c r="W214" i="2"/>
  <c r="J214" i="2"/>
  <c r="I214" i="2"/>
  <c r="L210" i="2"/>
  <c r="K210" i="2"/>
  <c r="V210" i="2"/>
  <c r="O210" i="2"/>
  <c r="W210" i="2"/>
  <c r="R210" i="2"/>
  <c r="U210" i="2"/>
  <c r="Q210" i="2"/>
  <c r="M210" i="2"/>
  <c r="J210" i="2"/>
  <c r="T210" i="2"/>
  <c r="S210" i="2"/>
  <c r="N210" i="2"/>
  <c r="I210" i="2"/>
  <c r="P210" i="2"/>
  <c r="M211" i="2"/>
  <c r="L211" i="2"/>
  <c r="W211" i="2"/>
  <c r="V211" i="2"/>
  <c r="R211" i="2"/>
  <c r="Q211" i="2"/>
  <c r="K211" i="2"/>
  <c r="I211" i="2"/>
  <c r="S211" i="2"/>
  <c r="J211" i="2"/>
  <c r="N211" i="2"/>
  <c r="P211" i="2"/>
  <c r="U211" i="2"/>
  <c r="T211" i="2"/>
  <c r="O211" i="2"/>
  <c r="U204" i="2"/>
  <c r="V204" i="2"/>
  <c r="K204" i="2"/>
  <c r="P204" i="2"/>
  <c r="W204" i="2"/>
  <c r="I204" i="2"/>
  <c r="J204" i="2"/>
  <c r="O204" i="2"/>
  <c r="M204" i="2"/>
  <c r="N204" i="2"/>
  <c r="S204" i="2"/>
  <c r="L204" i="2"/>
  <c r="T204" i="2"/>
  <c r="Q204" i="2"/>
  <c r="R204" i="2"/>
  <c r="V205" i="2"/>
  <c r="W205" i="2"/>
  <c r="L205" i="2"/>
  <c r="R205" i="2"/>
  <c r="S205" i="2"/>
  <c r="J205" i="2"/>
  <c r="K205" i="2"/>
  <c r="P205" i="2"/>
  <c r="Q205" i="2"/>
  <c r="U205" i="2"/>
  <c r="M205" i="2"/>
  <c r="N205" i="2"/>
  <c r="O205" i="2"/>
  <c r="T205" i="2"/>
  <c r="I205" i="2"/>
  <c r="Q201" i="2"/>
  <c r="L201" i="2"/>
  <c r="W201" i="2"/>
  <c r="N201" i="2"/>
  <c r="K201" i="2"/>
  <c r="M201" i="2"/>
  <c r="V201" i="2"/>
  <c r="S201" i="2"/>
  <c r="U201" i="2"/>
  <c r="P201" i="2"/>
  <c r="I201" i="2"/>
  <c r="R201" i="2"/>
  <c r="T201" i="2"/>
  <c r="O201" i="2"/>
  <c r="J201" i="2"/>
  <c r="P200" i="2"/>
  <c r="M200" i="2"/>
  <c r="K200" i="2"/>
  <c r="V200" i="2"/>
  <c r="V199" i="2" s="1"/>
  <c r="T200" i="2"/>
  <c r="O200" i="2"/>
  <c r="L200" i="2"/>
  <c r="W200" i="2"/>
  <c r="R200" i="2"/>
  <c r="Q200" i="2"/>
  <c r="Q199" i="2" s="1"/>
  <c r="J200" i="2"/>
  <c r="S200" i="2"/>
  <c r="U200" i="2"/>
  <c r="N200" i="2"/>
  <c r="I200" i="2"/>
  <c r="V195" i="2"/>
  <c r="U195" i="2"/>
  <c r="P195" i="2"/>
  <c r="O195" i="2"/>
  <c r="K195" i="2"/>
  <c r="I195" i="2"/>
  <c r="T195" i="2"/>
  <c r="W195" i="2"/>
  <c r="R195" i="2"/>
  <c r="Q195" i="2"/>
  <c r="L195" i="2"/>
  <c r="S195" i="2"/>
  <c r="N195" i="2"/>
  <c r="M195" i="2"/>
  <c r="J195" i="2"/>
  <c r="W196" i="2"/>
  <c r="V196" i="2"/>
  <c r="Q196" i="2"/>
  <c r="T196" i="2"/>
  <c r="K196" i="2"/>
  <c r="L196" i="2"/>
  <c r="S196" i="2"/>
  <c r="R196" i="2"/>
  <c r="M196" i="2"/>
  <c r="U196" i="2"/>
  <c r="O196" i="2"/>
  <c r="N196" i="2"/>
  <c r="I196" i="2"/>
  <c r="J196" i="2"/>
  <c r="P196" i="2"/>
  <c r="T192" i="2"/>
  <c r="O192" i="2"/>
  <c r="J192" i="2"/>
  <c r="S192" i="2"/>
  <c r="M192" i="2"/>
  <c r="P192" i="2"/>
  <c r="K192" i="2"/>
  <c r="V192" i="2"/>
  <c r="I192" i="2"/>
  <c r="U192" i="2"/>
  <c r="N192" i="2"/>
  <c r="L192" i="2"/>
  <c r="W192" i="2"/>
  <c r="R192" i="2"/>
  <c r="Q192" i="2"/>
  <c r="S191" i="2"/>
  <c r="S190" i="2" s="1"/>
  <c r="N191" i="2"/>
  <c r="I191" i="2"/>
  <c r="L191" i="2"/>
  <c r="T191" i="2"/>
  <c r="M191" i="2"/>
  <c r="O191" i="2"/>
  <c r="O190" i="2" s="1"/>
  <c r="J191" i="2"/>
  <c r="J190" i="2" s="1"/>
  <c r="U191" i="2"/>
  <c r="W191" i="2"/>
  <c r="W190" i="2" s="1"/>
  <c r="K191" i="2"/>
  <c r="V191" i="2"/>
  <c r="Q191" i="2"/>
  <c r="R191" i="2"/>
  <c r="P191" i="2"/>
  <c r="P190" i="2" s="1"/>
  <c r="Q185" i="2"/>
  <c r="L185" i="2"/>
  <c r="S185" i="2"/>
  <c r="N185" i="2"/>
  <c r="M185" i="2"/>
  <c r="V185" i="2"/>
  <c r="O185" i="2"/>
  <c r="U185" i="2"/>
  <c r="W185" i="2"/>
  <c r="I185" i="2"/>
  <c r="T185" i="2"/>
  <c r="R185" i="2"/>
  <c r="K185" i="2"/>
  <c r="P185" i="2"/>
  <c r="J185" i="2"/>
  <c r="R186" i="2"/>
  <c r="S186" i="2"/>
  <c r="M186" i="2"/>
  <c r="T186" i="2"/>
  <c r="N186" i="2"/>
  <c r="I186" i="2"/>
  <c r="O186" i="2"/>
  <c r="P186" i="2"/>
  <c r="Q186" i="2"/>
  <c r="J186" i="2"/>
  <c r="U186" i="2"/>
  <c r="L186" i="2"/>
  <c r="W186" i="2"/>
  <c r="V186" i="2"/>
  <c r="K186" i="2"/>
  <c r="O182" i="2"/>
  <c r="P182" i="2"/>
  <c r="R182" i="2"/>
  <c r="U182" i="2"/>
  <c r="K182" i="2"/>
  <c r="N182" i="2"/>
  <c r="Q182" i="2"/>
  <c r="S182" i="2"/>
  <c r="W182" i="2"/>
  <c r="J182" i="2"/>
  <c r="M182" i="2"/>
  <c r="T182" i="2"/>
  <c r="V182" i="2"/>
  <c r="L182" i="2"/>
  <c r="I182" i="2"/>
  <c r="N181" i="2"/>
  <c r="Q181" i="2"/>
  <c r="W181" i="2"/>
  <c r="T181" i="2"/>
  <c r="J181" i="2"/>
  <c r="O181" i="2"/>
  <c r="M181" i="2"/>
  <c r="K181" i="2"/>
  <c r="P181" i="2"/>
  <c r="U181" i="2"/>
  <c r="S181" i="2"/>
  <c r="V181" i="2"/>
  <c r="I181" i="2"/>
  <c r="L181" i="2"/>
  <c r="R181" i="2"/>
  <c r="S176" i="2"/>
  <c r="V176" i="2"/>
  <c r="I176" i="2"/>
  <c r="K176" i="2"/>
  <c r="N176" i="2"/>
  <c r="Q176" i="2"/>
  <c r="W176" i="2"/>
  <c r="J176" i="2"/>
  <c r="M176" i="2"/>
  <c r="T176" i="2"/>
  <c r="O176" i="2"/>
  <c r="R176" i="2"/>
  <c r="U176" i="2"/>
  <c r="L176" i="2"/>
  <c r="P176" i="2"/>
  <c r="T177" i="2"/>
  <c r="W177" i="2"/>
  <c r="J177" i="2"/>
  <c r="U177" i="2"/>
  <c r="P177" i="2"/>
  <c r="S177" i="2"/>
  <c r="V177" i="2"/>
  <c r="Q177" i="2"/>
  <c r="L177" i="2"/>
  <c r="O177" i="2"/>
  <c r="R177" i="2"/>
  <c r="M177" i="2"/>
  <c r="K177" i="2"/>
  <c r="N177" i="2"/>
  <c r="I177" i="2"/>
  <c r="Q173" i="2"/>
  <c r="R173" i="2"/>
  <c r="O173" i="2"/>
  <c r="T173" i="2"/>
  <c r="M173" i="2"/>
  <c r="N173" i="2"/>
  <c r="L173" i="2"/>
  <c r="U173" i="2"/>
  <c r="V173" i="2"/>
  <c r="I173" i="2"/>
  <c r="S173" i="2"/>
  <c r="P173" i="2"/>
  <c r="J173" i="2"/>
  <c r="W173" i="2"/>
  <c r="K173" i="2"/>
  <c r="O172" i="2"/>
  <c r="P172" i="2"/>
  <c r="M172" i="2"/>
  <c r="N172" i="2"/>
  <c r="W172" i="2"/>
  <c r="U172" i="2"/>
  <c r="J172" i="2"/>
  <c r="V172" i="2"/>
  <c r="I172" i="2"/>
  <c r="S172" i="2"/>
  <c r="T172" i="2"/>
  <c r="Q172" i="2"/>
  <c r="K172" i="2"/>
  <c r="L172" i="2"/>
  <c r="R172" i="2"/>
  <c r="R171" i="2" s="1"/>
  <c r="L167" i="2"/>
  <c r="M167" i="2"/>
  <c r="W167" i="2"/>
  <c r="I167" i="2"/>
  <c r="N167" i="2"/>
  <c r="S167" i="2"/>
  <c r="J167" i="2"/>
  <c r="Q167" i="2"/>
  <c r="P167" i="2"/>
  <c r="R167" i="2"/>
  <c r="T167" i="2"/>
  <c r="O167" i="2"/>
  <c r="V167" i="2"/>
  <c r="K167" i="2"/>
  <c r="U167" i="2"/>
  <c r="K166" i="2"/>
  <c r="V166" i="2"/>
  <c r="M166" i="2"/>
  <c r="Q166" i="2"/>
  <c r="W166" i="2"/>
  <c r="P166" i="2"/>
  <c r="R166" i="2"/>
  <c r="L166" i="2"/>
  <c r="I166" i="2"/>
  <c r="J166" i="2"/>
  <c r="S166" i="2"/>
  <c r="N166" i="2"/>
  <c r="U166" i="2"/>
  <c r="T166" i="2"/>
  <c r="O166" i="2"/>
  <c r="W162" i="2"/>
  <c r="I162" i="2"/>
  <c r="T162" i="2"/>
  <c r="R162" i="2"/>
  <c r="U162" i="2"/>
  <c r="P162" i="2"/>
  <c r="V162" i="2"/>
  <c r="K162" i="2"/>
  <c r="N162" i="2"/>
  <c r="Q162" i="2"/>
  <c r="O162" i="2"/>
  <c r="L162" i="2"/>
  <c r="M162" i="2"/>
  <c r="J162" i="2"/>
  <c r="S162" i="2"/>
  <c r="V163" i="2"/>
  <c r="I163" i="2"/>
  <c r="W163" i="2"/>
  <c r="T163" i="2"/>
  <c r="T161" i="2" s="1"/>
  <c r="U163" i="2"/>
  <c r="M163" i="2"/>
  <c r="J163" i="2"/>
  <c r="L163" i="2"/>
  <c r="K163" i="2"/>
  <c r="Q163" i="2"/>
  <c r="P163" i="2"/>
  <c r="N163" i="2"/>
  <c r="O163" i="2"/>
  <c r="R163" i="2"/>
  <c r="S163" i="2"/>
  <c r="M157" i="2"/>
  <c r="P157" i="2"/>
  <c r="K157" i="2"/>
  <c r="R157" i="2"/>
  <c r="S157" i="2"/>
  <c r="N157" i="2"/>
  <c r="V157" i="2"/>
  <c r="Q157" i="2"/>
  <c r="I157" i="2"/>
  <c r="L157" i="2"/>
  <c r="W157" i="2"/>
  <c r="U157" i="2"/>
  <c r="J157" i="2"/>
  <c r="T157" i="2"/>
  <c r="O157" i="2"/>
  <c r="Q158" i="2"/>
  <c r="T158" i="2"/>
  <c r="W158" i="2"/>
  <c r="N158" i="2"/>
  <c r="L158" i="2"/>
  <c r="O158" i="2"/>
  <c r="V158" i="2"/>
  <c r="P158" i="2"/>
  <c r="S158" i="2"/>
  <c r="J158" i="2"/>
  <c r="M158" i="2"/>
  <c r="R158" i="2"/>
  <c r="K158" i="2"/>
  <c r="I158" i="2"/>
  <c r="U158" i="2"/>
  <c r="H132" i="2"/>
  <c r="H71" i="2"/>
  <c r="W10" i="2"/>
  <c r="P45" i="2"/>
  <c r="T39" i="2"/>
  <c r="Q38" i="2"/>
  <c r="T11" i="2"/>
  <c r="T10" i="2" s="1"/>
  <c r="Q10" i="2"/>
  <c r="T32" i="2"/>
  <c r="Q31" i="2"/>
  <c r="T18" i="2"/>
  <c r="W18" i="2" s="1"/>
  <c r="Q17" i="2"/>
  <c r="V175" i="2"/>
  <c r="M180" i="2"/>
  <c r="N175" i="2"/>
  <c r="T156" i="2"/>
  <c r="I152" i="2"/>
  <c r="H154" i="2"/>
  <c r="J152" i="2"/>
  <c r="H109" i="2"/>
  <c r="H90" i="2"/>
  <c r="J213" i="2"/>
  <c r="H197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I70" i="2"/>
  <c r="S165" i="2" l="1"/>
  <c r="W199" i="2"/>
  <c r="H206" i="2"/>
  <c r="L199" i="2"/>
  <c r="K213" i="2"/>
  <c r="L222" i="2"/>
  <c r="V222" i="2"/>
  <c r="K237" i="2"/>
  <c r="J184" i="2"/>
  <c r="O222" i="2"/>
  <c r="L209" i="2"/>
  <c r="K165" i="2"/>
  <c r="W213" i="2"/>
  <c r="S213" i="2"/>
  <c r="J237" i="2"/>
  <c r="H202" i="2"/>
  <c r="R199" i="2"/>
  <c r="P237" i="2"/>
  <c r="H240" i="2"/>
  <c r="U161" i="2"/>
  <c r="V165" i="2"/>
  <c r="Q222" i="2"/>
  <c r="S237" i="2"/>
  <c r="I237" i="2"/>
  <c r="M237" i="2"/>
  <c r="R222" i="2"/>
  <c r="H187" i="2"/>
  <c r="M190" i="2"/>
  <c r="H225" i="2"/>
  <c r="U237" i="2"/>
  <c r="H244" i="2"/>
  <c r="U156" i="2"/>
  <c r="U165" i="2"/>
  <c r="W165" i="2"/>
  <c r="N171" i="2"/>
  <c r="R175" i="2"/>
  <c r="J175" i="2"/>
  <c r="U184" i="2"/>
  <c r="K190" i="2"/>
  <c r="I190" i="2"/>
  <c r="H196" i="2"/>
  <c r="S194" i="2"/>
  <c r="K199" i="2"/>
  <c r="H205" i="2"/>
  <c r="O213" i="2"/>
  <c r="H215" i="2"/>
  <c r="P222" i="2"/>
  <c r="L241" i="2"/>
  <c r="Q161" i="2"/>
  <c r="O194" i="2"/>
  <c r="R241" i="2"/>
  <c r="M175" i="2"/>
  <c r="W161" i="2"/>
  <c r="L171" i="2"/>
  <c r="Q175" i="2"/>
  <c r="V180" i="2"/>
  <c r="L213" i="2"/>
  <c r="M222" i="2"/>
  <c r="Q241" i="2"/>
  <c r="O161" i="2"/>
  <c r="K222" i="2"/>
  <c r="H158" i="2"/>
  <c r="P161" i="2"/>
  <c r="T190" i="2"/>
  <c r="U199" i="2"/>
  <c r="T199" i="2"/>
  <c r="S222" i="2"/>
  <c r="U222" i="2"/>
  <c r="S161" i="2"/>
  <c r="N165" i="2"/>
  <c r="V171" i="2"/>
  <c r="S171" i="2"/>
  <c r="R213" i="2"/>
  <c r="W222" i="2"/>
  <c r="U175" i="2"/>
  <c r="W175" i="2"/>
  <c r="R190" i="2"/>
  <c r="N190" i="2"/>
  <c r="P213" i="2"/>
  <c r="T213" i="2"/>
  <c r="T222" i="2"/>
  <c r="K232" i="2"/>
  <c r="P232" i="2"/>
  <c r="T232" i="2"/>
  <c r="W232" i="2"/>
  <c r="Q237" i="2"/>
  <c r="J241" i="2"/>
  <c r="H191" i="2"/>
  <c r="V161" i="2"/>
  <c r="H162" i="2"/>
  <c r="R161" i="2"/>
  <c r="K171" i="2"/>
  <c r="I171" i="2"/>
  <c r="O171" i="2"/>
  <c r="I180" i="2"/>
  <c r="J180" i="2"/>
  <c r="Q190" i="2"/>
  <c r="U190" i="2"/>
  <c r="L190" i="2"/>
  <c r="P199" i="2"/>
  <c r="Q209" i="2"/>
  <c r="O209" i="2"/>
  <c r="U213" i="2"/>
  <c r="R218" i="2"/>
  <c r="V218" i="2"/>
  <c r="V228" i="2"/>
  <c r="T228" i="2"/>
  <c r="W228" i="2"/>
  <c r="L232" i="2"/>
  <c r="M232" i="2"/>
  <c r="V237" i="2"/>
  <c r="K241" i="2"/>
  <c r="W237" i="2"/>
  <c r="H243" i="2"/>
  <c r="T241" i="2"/>
  <c r="O241" i="2"/>
  <c r="W241" i="2"/>
  <c r="N241" i="2"/>
  <c r="M241" i="2"/>
  <c r="P241" i="2"/>
  <c r="S241" i="2"/>
  <c r="H242" i="2"/>
  <c r="I241" i="2"/>
  <c r="V241" i="2"/>
  <c r="U241" i="2"/>
  <c r="H239" i="2"/>
  <c r="H238" i="2"/>
  <c r="T237" i="2"/>
  <c r="O232" i="2"/>
  <c r="S232" i="2"/>
  <c r="R232" i="2"/>
  <c r="H234" i="2"/>
  <c r="I232" i="2"/>
  <c r="H233" i="2"/>
  <c r="Q232" i="2"/>
  <c r="N232" i="2"/>
  <c r="J232" i="2"/>
  <c r="V232" i="2"/>
  <c r="U232" i="2"/>
  <c r="K228" i="2"/>
  <c r="P228" i="2"/>
  <c r="U228" i="2"/>
  <c r="L228" i="2"/>
  <c r="H229" i="2"/>
  <c r="H230" i="2"/>
  <c r="O228" i="2"/>
  <c r="Q228" i="2"/>
  <c r="N228" i="2"/>
  <c r="I228" i="2"/>
  <c r="M228" i="2"/>
  <c r="J228" i="2"/>
  <c r="S228" i="2"/>
  <c r="R228" i="2"/>
  <c r="J222" i="2"/>
  <c r="N222" i="2"/>
  <c r="H223" i="2"/>
  <c r="I222" i="2"/>
  <c r="H224" i="2"/>
  <c r="P218" i="2"/>
  <c r="U218" i="2"/>
  <c r="T218" i="2"/>
  <c r="K218" i="2"/>
  <c r="Q218" i="2"/>
  <c r="H219" i="2"/>
  <c r="S218" i="2"/>
  <c r="W218" i="2"/>
  <c r="N218" i="2"/>
  <c r="J218" i="2"/>
  <c r="H220" i="2"/>
  <c r="I218" i="2"/>
  <c r="M218" i="2"/>
  <c r="L218" i="2"/>
  <c r="O218" i="2"/>
  <c r="I213" i="2"/>
  <c r="H214" i="2"/>
  <c r="M213" i="2"/>
  <c r="Q213" i="2"/>
  <c r="N213" i="2"/>
  <c r="S209" i="2"/>
  <c r="H211" i="2"/>
  <c r="P209" i="2"/>
  <c r="T209" i="2"/>
  <c r="U209" i="2"/>
  <c r="V209" i="2"/>
  <c r="I209" i="2"/>
  <c r="J209" i="2"/>
  <c r="R209" i="2"/>
  <c r="K209" i="2"/>
  <c r="H210" i="2"/>
  <c r="N209" i="2"/>
  <c r="M209" i="2"/>
  <c r="W209" i="2"/>
  <c r="L203" i="2"/>
  <c r="O203" i="2"/>
  <c r="P203" i="2"/>
  <c r="R203" i="2"/>
  <c r="S203" i="2"/>
  <c r="J203" i="2"/>
  <c r="K203" i="2"/>
  <c r="Q203" i="2"/>
  <c r="N203" i="2"/>
  <c r="H204" i="2"/>
  <c r="I203" i="2"/>
  <c r="V203" i="2"/>
  <c r="T203" i="2"/>
  <c r="M203" i="2"/>
  <c r="W203" i="2"/>
  <c r="U203" i="2"/>
  <c r="S199" i="2"/>
  <c r="H200" i="2"/>
  <c r="I199" i="2"/>
  <c r="J199" i="2"/>
  <c r="H201" i="2"/>
  <c r="N199" i="2"/>
  <c r="O199" i="2"/>
  <c r="M199" i="2"/>
  <c r="J194" i="2"/>
  <c r="L194" i="2"/>
  <c r="T194" i="2"/>
  <c r="P194" i="2"/>
  <c r="W194" i="2"/>
  <c r="M194" i="2"/>
  <c r="Q194" i="2"/>
  <c r="I194" i="2"/>
  <c r="U194" i="2"/>
  <c r="H195" i="2"/>
  <c r="N194" i="2"/>
  <c r="R194" i="2"/>
  <c r="K194" i="2"/>
  <c r="V194" i="2"/>
  <c r="V190" i="2"/>
  <c r="H192" i="2"/>
  <c r="R184" i="2"/>
  <c r="N184" i="2"/>
  <c r="T184" i="2"/>
  <c r="O184" i="2"/>
  <c r="S184" i="2"/>
  <c r="P184" i="2"/>
  <c r="I184" i="2"/>
  <c r="H185" i="2"/>
  <c r="V184" i="2"/>
  <c r="L184" i="2"/>
  <c r="H186" i="2"/>
  <c r="K184" i="2"/>
  <c r="W184" i="2"/>
  <c r="M184" i="2"/>
  <c r="Q184" i="2"/>
  <c r="H176" i="2"/>
  <c r="W32" i="2"/>
  <c r="W31" i="2" s="1"/>
  <c r="T31" i="2"/>
  <c r="W39" i="2"/>
  <c r="W38" i="2" s="1"/>
  <c r="T38" i="2"/>
  <c r="T17" i="2"/>
  <c r="Q45" i="2"/>
  <c r="W24" i="2"/>
  <c r="V24" i="2"/>
  <c r="W17" i="2"/>
  <c r="V17" i="2"/>
  <c r="V152" i="2"/>
  <c r="K152" i="2"/>
  <c r="T152" i="2"/>
  <c r="M152" i="2"/>
  <c r="H153" i="2"/>
  <c r="H155" i="2"/>
  <c r="U152" i="2"/>
  <c r="W156" i="2"/>
  <c r="V156" i="2"/>
  <c r="H159" i="2"/>
  <c r="M156" i="2"/>
  <c r="S156" i="2"/>
  <c r="R156" i="2"/>
  <c r="N161" i="2"/>
  <c r="M161" i="2"/>
  <c r="H163" i="2"/>
  <c r="I161" i="2"/>
  <c r="I165" i="2"/>
  <c r="R165" i="2"/>
  <c r="T165" i="2"/>
  <c r="O165" i="2"/>
  <c r="J165" i="2"/>
  <c r="H167" i="2"/>
  <c r="W171" i="2"/>
  <c r="L175" i="2"/>
  <c r="K175" i="2"/>
  <c r="H178" i="2"/>
  <c r="I175" i="2"/>
  <c r="T175" i="2"/>
  <c r="P180" i="2"/>
  <c r="L180" i="2"/>
  <c r="N180" i="2"/>
  <c r="Q180" i="2"/>
  <c r="T180" i="2"/>
  <c r="K180" i="2"/>
  <c r="H183" i="2"/>
  <c r="H181" i="2"/>
  <c r="H182" i="2"/>
  <c r="S180" i="2"/>
  <c r="R180" i="2"/>
  <c r="U180" i="2"/>
  <c r="W180" i="2"/>
  <c r="O180" i="2"/>
  <c r="S175" i="2"/>
  <c r="H177" i="2"/>
  <c r="P175" i="2"/>
  <c r="O175" i="2"/>
  <c r="H174" i="2"/>
  <c r="H173" i="2"/>
  <c r="J171" i="2"/>
  <c r="T171" i="2"/>
  <c r="P171" i="2"/>
  <c r="U171" i="2"/>
  <c r="M171" i="2"/>
  <c r="H172" i="2"/>
  <c r="Q171" i="2"/>
  <c r="P165" i="2"/>
  <c r="Q165" i="2"/>
  <c r="L165" i="2"/>
  <c r="H166" i="2"/>
  <c r="M165" i="2"/>
  <c r="H168" i="2"/>
  <c r="K161" i="2"/>
  <c r="H164" i="2"/>
  <c r="L161" i="2"/>
  <c r="J161" i="2"/>
  <c r="I156" i="2"/>
  <c r="H157" i="2"/>
  <c r="P156" i="2"/>
  <c r="O156" i="2"/>
  <c r="N156" i="2"/>
  <c r="L156" i="2"/>
  <c r="K156" i="2"/>
  <c r="J156" i="2"/>
  <c r="Q156" i="2"/>
  <c r="O152" i="2"/>
  <c r="P152" i="2"/>
  <c r="S152" i="2"/>
  <c r="W152" i="2"/>
  <c r="L152" i="2"/>
  <c r="Q152" i="2"/>
  <c r="R152" i="2"/>
  <c r="N152" i="2"/>
  <c r="H70" i="2"/>
  <c r="E266" i="2"/>
  <c r="I266" i="2"/>
  <c r="J266" i="2"/>
  <c r="K266" i="2"/>
  <c r="L266" i="2"/>
  <c r="M266" i="2"/>
  <c r="N266" i="2"/>
  <c r="O266" i="2"/>
  <c r="P266" i="2"/>
  <c r="Q266" i="2"/>
  <c r="R266" i="2"/>
  <c r="S266" i="2"/>
  <c r="T266" i="2"/>
  <c r="U266" i="2"/>
  <c r="V266" i="2"/>
  <c r="W266" i="2"/>
  <c r="E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E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H213" i="2" l="1"/>
  <c r="H237" i="2"/>
  <c r="H184" i="2"/>
  <c r="H218" i="2"/>
  <c r="H222" i="2"/>
  <c r="H241" i="2"/>
  <c r="H232" i="2"/>
  <c r="H228" i="2"/>
  <c r="H203" i="2"/>
  <c r="V45" i="2"/>
  <c r="W45" i="2"/>
  <c r="H161" i="2"/>
  <c r="H165" i="2"/>
  <c r="H171" i="2"/>
  <c r="H175" i="2"/>
  <c r="H180" i="2"/>
  <c r="H156" i="2"/>
  <c r="H152" i="2"/>
  <c r="H267" i="2"/>
  <c r="H266" i="2"/>
  <c r="H268" i="2"/>
  <c r="C48" i="1" l="1"/>
  <c r="C47" i="1"/>
  <c r="E5" i="15" l="1"/>
  <c r="E6" i="15" s="1"/>
  <c r="R37" i="21"/>
  <c r="R33" i="21"/>
  <c r="G17" i="21"/>
  <c r="G13" i="21"/>
  <c r="R36" i="21"/>
  <c r="G16" i="21"/>
  <c r="N43" i="21"/>
  <c r="R31" i="21"/>
  <c r="R34" i="21"/>
  <c r="G14" i="21"/>
  <c r="R32" i="21"/>
  <c r="R35" i="21"/>
  <c r="G15" i="21"/>
  <c r="N42" i="21"/>
  <c r="R30" i="21"/>
  <c r="K42" i="1"/>
  <c r="K43" i="1" s="1"/>
  <c r="K44" i="1" s="1"/>
  <c r="K47" i="1" s="1"/>
  <c r="K48" i="1" s="1"/>
  <c r="K49" i="1" s="1"/>
  <c r="K50" i="1" s="1"/>
  <c r="K51" i="1" s="1"/>
  <c r="K52" i="1" s="1"/>
  <c r="K54" i="1" s="1"/>
  <c r="K55" i="1" s="1"/>
  <c r="Q37" i="21"/>
  <c r="P37" i="21"/>
  <c r="M37" i="21"/>
  <c r="K37" i="21"/>
  <c r="D37" i="21"/>
  <c r="F37" i="21" s="1"/>
  <c r="Q36" i="21"/>
  <c r="P36" i="21"/>
  <c r="M36" i="21"/>
  <c r="K36" i="21"/>
  <c r="D36" i="21"/>
  <c r="F36" i="21" s="1"/>
  <c r="Q35" i="21"/>
  <c r="P35" i="21"/>
  <c r="M35" i="21"/>
  <c r="K35" i="21"/>
  <c r="D35" i="21"/>
  <c r="F35" i="21" s="1"/>
  <c r="Q34" i="21"/>
  <c r="P34" i="21"/>
  <c r="M34" i="21"/>
  <c r="K34" i="21"/>
  <c r="D34" i="21"/>
  <c r="F34" i="21" s="1"/>
  <c r="Q33" i="21"/>
  <c r="P33" i="21"/>
  <c r="M33" i="21"/>
  <c r="K33" i="21"/>
  <c r="D33" i="21"/>
  <c r="F33" i="21" s="1"/>
  <c r="Q32" i="21"/>
  <c r="P32" i="21"/>
  <c r="M32" i="21"/>
  <c r="K32" i="21"/>
  <c r="D32" i="21"/>
  <c r="F32" i="21" s="1"/>
  <c r="Q31" i="21"/>
  <c r="P31" i="21"/>
  <c r="M31" i="21"/>
  <c r="K31" i="21"/>
  <c r="D31" i="21"/>
  <c r="F31" i="21" s="1"/>
  <c r="Q30" i="21"/>
  <c r="P30" i="21"/>
  <c r="M30" i="21"/>
  <c r="K30" i="21"/>
  <c r="D30" i="21"/>
  <c r="G25" i="21"/>
  <c r="F25" i="21"/>
  <c r="G24" i="21"/>
  <c r="F24" i="21"/>
  <c r="G23" i="21"/>
  <c r="F23" i="21"/>
  <c r="G22" i="21"/>
  <c r="F22" i="21"/>
  <c r="G21" i="21"/>
  <c r="F21" i="21"/>
  <c r="E20" i="21"/>
  <c r="F17" i="21"/>
  <c r="F16" i="21"/>
  <c r="F15" i="21"/>
  <c r="F14" i="21"/>
  <c r="F13" i="21"/>
  <c r="E12" i="21"/>
  <c r="D64" i="20"/>
  <c r="D63" i="20"/>
  <c r="D68" i="20"/>
  <c r="S65" i="20"/>
  <c r="R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D61" i="20"/>
  <c r="D60" i="20"/>
  <c r="D59" i="20"/>
  <c r="D152" i="11"/>
  <c r="D56" i="11"/>
  <c r="D55" i="11"/>
  <c r="D54" i="11"/>
  <c r="D66" i="11" s="1"/>
  <c r="D53" i="11"/>
  <c r="D52" i="11"/>
  <c r="D51" i="11"/>
  <c r="C97" i="3"/>
  <c r="C101" i="3"/>
  <c r="C100" i="3"/>
  <c r="C96" i="3"/>
  <c r="C99" i="3"/>
  <c r="C66" i="16"/>
  <c r="C61" i="20" s="1"/>
  <c r="C65" i="16"/>
  <c r="C60" i="20" s="1"/>
  <c r="C64" i="16"/>
  <c r="C59" i="20" s="1"/>
  <c r="F160" i="11"/>
  <c r="I25" i="2"/>
  <c r="L208" i="2"/>
  <c r="K208" i="2"/>
  <c r="L198" i="2"/>
  <c r="F89" i="3"/>
  <c r="H259" i="2"/>
  <c r="H258" i="2"/>
  <c r="H257" i="2"/>
  <c r="H256" i="2"/>
  <c r="H255" i="2"/>
  <c r="H254" i="2"/>
  <c r="H253" i="2"/>
  <c r="H252" i="2"/>
  <c r="H251" i="2"/>
  <c r="H250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J270" i="2"/>
  <c r="K270" i="2"/>
  <c r="L270" i="2"/>
  <c r="M270" i="2"/>
  <c r="N270" i="2"/>
  <c r="O270" i="2"/>
  <c r="P270" i="2"/>
  <c r="Q270" i="2"/>
  <c r="R270" i="2"/>
  <c r="S270" i="2"/>
  <c r="T270" i="2"/>
  <c r="U270" i="2"/>
  <c r="V270" i="2"/>
  <c r="W270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J273" i="2"/>
  <c r="K273" i="2"/>
  <c r="L273" i="2"/>
  <c r="M273" i="2"/>
  <c r="N273" i="2"/>
  <c r="O273" i="2"/>
  <c r="P273" i="2"/>
  <c r="Q273" i="2"/>
  <c r="R273" i="2"/>
  <c r="S273" i="2"/>
  <c r="T273" i="2"/>
  <c r="U273" i="2"/>
  <c r="V273" i="2"/>
  <c r="W273" i="2"/>
  <c r="J274" i="2"/>
  <c r="K274" i="2"/>
  <c r="L274" i="2"/>
  <c r="M274" i="2"/>
  <c r="N274" i="2"/>
  <c r="O274" i="2"/>
  <c r="P274" i="2"/>
  <c r="Q274" i="2"/>
  <c r="R274" i="2"/>
  <c r="S274" i="2"/>
  <c r="T274" i="2"/>
  <c r="U274" i="2"/>
  <c r="V274" i="2"/>
  <c r="W274" i="2"/>
  <c r="J275" i="2"/>
  <c r="K275" i="2"/>
  <c r="L275" i="2"/>
  <c r="M275" i="2"/>
  <c r="N275" i="2"/>
  <c r="O275" i="2"/>
  <c r="P275" i="2"/>
  <c r="Q275" i="2"/>
  <c r="R275" i="2"/>
  <c r="S275" i="2"/>
  <c r="T275" i="2"/>
  <c r="U275" i="2"/>
  <c r="V275" i="2"/>
  <c r="W275" i="2"/>
  <c r="I275" i="2"/>
  <c r="I274" i="2"/>
  <c r="I273" i="2"/>
  <c r="I272" i="2"/>
  <c r="I271" i="2"/>
  <c r="I270" i="2"/>
  <c r="I269" i="2"/>
  <c r="J260" i="2"/>
  <c r="K260" i="2"/>
  <c r="L260" i="2"/>
  <c r="M260" i="2"/>
  <c r="N260" i="2"/>
  <c r="O260" i="2"/>
  <c r="P260" i="2"/>
  <c r="Q260" i="2"/>
  <c r="R260" i="2"/>
  <c r="S260" i="2"/>
  <c r="T260" i="2"/>
  <c r="U260" i="2"/>
  <c r="V260" i="2"/>
  <c r="W260" i="2"/>
  <c r="I260" i="2"/>
  <c r="E271" i="2"/>
  <c r="E272" i="2"/>
  <c r="E273" i="2"/>
  <c r="E274" i="2"/>
  <c r="E275" i="2"/>
  <c r="E269" i="2"/>
  <c r="E270" i="2"/>
  <c r="G89" i="3"/>
  <c r="H89" i="3"/>
  <c r="I89" i="3"/>
  <c r="J89" i="3"/>
  <c r="K89" i="3"/>
  <c r="L89" i="3"/>
  <c r="M89" i="3"/>
  <c r="N89" i="3"/>
  <c r="O89" i="3"/>
  <c r="P89" i="3"/>
  <c r="Q89" i="3"/>
  <c r="R89" i="3"/>
  <c r="D57" i="11"/>
  <c r="C23" i="15"/>
  <c r="F2" i="16"/>
  <c r="F5" i="16" s="1"/>
  <c r="F6" i="16" s="1"/>
  <c r="I13" i="2"/>
  <c r="J13" i="2" s="1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D79" i="3"/>
  <c r="C57" i="1"/>
  <c r="B27" i="10" s="1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F14" i="17"/>
  <c r="F40" i="17"/>
  <c r="F36" i="17"/>
  <c r="G36" i="17"/>
  <c r="H36" i="17"/>
  <c r="I36" i="17"/>
  <c r="J36" i="17"/>
  <c r="K36" i="17"/>
  <c r="L36" i="17"/>
  <c r="M36" i="17"/>
  <c r="M35" i="17" s="1"/>
  <c r="N36" i="17"/>
  <c r="N35" i="17" s="1"/>
  <c r="O36" i="17"/>
  <c r="P36" i="17"/>
  <c r="Q36" i="17"/>
  <c r="R36" i="17"/>
  <c r="S36" i="17"/>
  <c r="T36" i="17"/>
  <c r="F37" i="17"/>
  <c r="F35" i="17" s="1"/>
  <c r="G37" i="17"/>
  <c r="H37" i="17"/>
  <c r="I37" i="17"/>
  <c r="J37" i="17"/>
  <c r="J35" i="17" s="1"/>
  <c r="K37" i="17"/>
  <c r="K35" i="17" s="1"/>
  <c r="L37" i="17"/>
  <c r="M37" i="17"/>
  <c r="N37" i="17"/>
  <c r="O37" i="17"/>
  <c r="P37" i="17"/>
  <c r="Q37" i="17"/>
  <c r="R37" i="17"/>
  <c r="S37" i="17"/>
  <c r="T37" i="17"/>
  <c r="E37" i="17"/>
  <c r="E36" i="17"/>
  <c r="E35" i="17" s="1"/>
  <c r="G31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F32" i="17"/>
  <c r="F33" i="17"/>
  <c r="F34" i="17"/>
  <c r="F31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F21" i="17"/>
  <c r="E5" i="17"/>
  <c r="E6" i="17" s="1"/>
  <c r="F2" i="17"/>
  <c r="G2" i="17" s="1"/>
  <c r="G11" i="17" s="1"/>
  <c r="G26" i="17" s="1"/>
  <c r="G1" i="17"/>
  <c r="H1" i="17" s="1"/>
  <c r="I1" i="17" s="1"/>
  <c r="J1" i="17" s="1"/>
  <c r="K1" i="17" s="1"/>
  <c r="L1" i="17" s="1"/>
  <c r="M1" i="17" s="1"/>
  <c r="N1" i="17" s="1"/>
  <c r="O1" i="17" s="1"/>
  <c r="P1" i="17" s="1"/>
  <c r="Q1" i="17" s="1"/>
  <c r="R1" i="17" s="1"/>
  <c r="S1" i="17" s="1"/>
  <c r="T1" i="17" s="1"/>
  <c r="G39" i="16"/>
  <c r="G37" i="16" s="1"/>
  <c r="H39" i="16"/>
  <c r="H37" i="16" s="1"/>
  <c r="I39" i="16"/>
  <c r="J39" i="16"/>
  <c r="K39" i="16"/>
  <c r="K37" i="16" s="1"/>
  <c r="L39" i="16"/>
  <c r="M39" i="16"/>
  <c r="M37" i="16" s="1"/>
  <c r="N39" i="16"/>
  <c r="N37" i="16" s="1"/>
  <c r="O39" i="16"/>
  <c r="P39" i="16"/>
  <c r="P37" i="16" s="1"/>
  <c r="Q39" i="16"/>
  <c r="Q37" i="16" s="1"/>
  <c r="R39" i="16"/>
  <c r="S39" i="16"/>
  <c r="S37" i="16" s="1"/>
  <c r="T39" i="16"/>
  <c r="T37" i="16" s="1"/>
  <c r="F39" i="16"/>
  <c r="F37" i="16" s="1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F38" i="16"/>
  <c r="I35" i="16"/>
  <c r="I33" i="16" s="1"/>
  <c r="J35" i="16"/>
  <c r="K35" i="16"/>
  <c r="K33" i="16" s="1"/>
  <c r="K46" i="16" s="1"/>
  <c r="L35" i="16"/>
  <c r="L33" i="16" s="1"/>
  <c r="L46" i="16" s="1"/>
  <c r="M35" i="16"/>
  <c r="M33" i="16" s="1"/>
  <c r="M46" i="16" s="1"/>
  <c r="N35" i="16"/>
  <c r="N33" i="16" s="1"/>
  <c r="N46" i="16" s="1"/>
  <c r="O35" i="16"/>
  <c r="P35" i="16"/>
  <c r="P33" i="16" s="1"/>
  <c r="P46" i="16" s="1"/>
  <c r="Q35" i="16"/>
  <c r="Q33" i="16" s="1"/>
  <c r="Q46" i="16" s="1"/>
  <c r="R35" i="16"/>
  <c r="R33" i="16" s="1"/>
  <c r="R46" i="16" s="1"/>
  <c r="S35" i="16"/>
  <c r="T35" i="16"/>
  <c r="T33" i="16" s="1"/>
  <c r="T46" i="16" s="1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E5" i="16"/>
  <c r="E6" i="16" s="1"/>
  <c r="G1" i="16"/>
  <c r="H1" i="16" s="1"/>
  <c r="I1" i="16" s="1"/>
  <c r="J1" i="16" s="1"/>
  <c r="K1" i="16" s="1"/>
  <c r="L1" i="16" s="1"/>
  <c r="M1" i="16" s="1"/>
  <c r="N1" i="16" s="1"/>
  <c r="O1" i="16" s="1"/>
  <c r="P1" i="16" s="1"/>
  <c r="Q1" i="16" s="1"/>
  <c r="R1" i="16" s="1"/>
  <c r="S1" i="16" s="1"/>
  <c r="T1" i="16" s="1"/>
  <c r="F2" i="15"/>
  <c r="G2" i="15" s="1"/>
  <c r="G1" i="15"/>
  <c r="H1" i="15" s="1"/>
  <c r="I1" i="15" s="1"/>
  <c r="J1" i="15" s="1"/>
  <c r="K1" i="15" s="1"/>
  <c r="L1" i="15" s="1"/>
  <c r="M1" i="15" s="1"/>
  <c r="N1" i="15" s="1"/>
  <c r="O1" i="15" s="1"/>
  <c r="P1" i="15" s="1"/>
  <c r="Q1" i="15" s="1"/>
  <c r="R1" i="15" s="1"/>
  <c r="S1" i="15" s="1"/>
  <c r="T1" i="15" s="1"/>
  <c r="L35" i="17"/>
  <c r="D22" i="6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D91" i="3"/>
  <c r="J43" i="2"/>
  <c r="J42" i="2"/>
  <c r="J41" i="2"/>
  <c r="J40" i="2"/>
  <c r="J39" i="2"/>
  <c r="I36" i="2"/>
  <c r="J36" i="2" s="1"/>
  <c r="I35" i="2"/>
  <c r="J35" i="2" s="1"/>
  <c r="I34" i="2"/>
  <c r="J34" i="2" s="1"/>
  <c r="I29" i="2"/>
  <c r="J29" i="2" s="1"/>
  <c r="I28" i="2"/>
  <c r="J28" i="2" s="1"/>
  <c r="I26" i="2"/>
  <c r="J26" i="2" s="1"/>
  <c r="I22" i="2"/>
  <c r="J22" i="2" s="1"/>
  <c r="I21" i="2"/>
  <c r="J21" i="2" s="1"/>
  <c r="I20" i="2"/>
  <c r="J20" i="2" s="1"/>
  <c r="I19" i="2"/>
  <c r="J19" i="2" s="1"/>
  <c r="I18" i="2"/>
  <c r="J18" i="2" s="1"/>
  <c r="I12" i="2"/>
  <c r="J12" i="2" s="1"/>
  <c r="I14" i="2"/>
  <c r="J14" i="2" s="1"/>
  <c r="I15" i="2"/>
  <c r="J15" i="2" s="1"/>
  <c r="I11" i="2"/>
  <c r="J11" i="2" s="1"/>
  <c r="C28" i="16"/>
  <c r="C17" i="16"/>
  <c r="F2" i="9"/>
  <c r="G2" i="9" s="1"/>
  <c r="I2" i="2"/>
  <c r="J2" i="2" s="1"/>
  <c r="J149" i="2" s="1"/>
  <c r="J49" i="2" s="1"/>
  <c r="H194" i="2"/>
  <c r="O42" i="1"/>
  <c r="O43" i="1" s="1"/>
  <c r="O44" i="1" s="1"/>
  <c r="O47" i="1" s="1"/>
  <c r="O48" i="1" s="1"/>
  <c r="O49" i="1" s="1"/>
  <c r="O50" i="1" s="1"/>
  <c r="O51" i="1" s="1"/>
  <c r="O52" i="1" s="1"/>
  <c r="O54" i="1" s="1"/>
  <c r="O55" i="1" s="1"/>
  <c r="O56" i="1" s="1"/>
  <c r="O57" i="1" s="1"/>
  <c r="O58" i="1" s="1"/>
  <c r="O59" i="1" s="1"/>
  <c r="M42" i="1"/>
  <c r="M43" i="1" s="1"/>
  <c r="M44" i="1" s="1"/>
  <c r="M47" i="1" s="1"/>
  <c r="M48" i="1" s="1"/>
  <c r="M49" i="1" s="1"/>
  <c r="H41" i="11"/>
  <c r="H73" i="11" s="1"/>
  <c r="I41" i="11"/>
  <c r="J41" i="11"/>
  <c r="K41" i="11"/>
  <c r="L41" i="11"/>
  <c r="L73" i="11" s="1"/>
  <c r="M41" i="11"/>
  <c r="N41" i="11"/>
  <c r="O41" i="11"/>
  <c r="P41" i="11"/>
  <c r="Q41" i="11"/>
  <c r="R41" i="11"/>
  <c r="S41" i="11"/>
  <c r="T41" i="11"/>
  <c r="T73" i="11" s="1"/>
  <c r="I42" i="11"/>
  <c r="I40" i="11" s="1"/>
  <c r="J42" i="11"/>
  <c r="J40" i="11" s="1"/>
  <c r="K42" i="11"/>
  <c r="L42" i="11"/>
  <c r="L40" i="11" s="1"/>
  <c r="M42" i="11"/>
  <c r="M40" i="11" s="1"/>
  <c r="N42" i="11"/>
  <c r="N40" i="11" s="1"/>
  <c r="O42" i="11"/>
  <c r="O40" i="11" s="1"/>
  <c r="P42" i="11"/>
  <c r="Q42" i="11"/>
  <c r="R42" i="11"/>
  <c r="R40" i="11" s="1"/>
  <c r="S42" i="11"/>
  <c r="T42" i="11"/>
  <c r="F42" i="11"/>
  <c r="F40" i="11" s="1"/>
  <c r="F41" i="11"/>
  <c r="J37" i="11"/>
  <c r="K37" i="11"/>
  <c r="L37" i="11"/>
  <c r="M37" i="11"/>
  <c r="M35" i="11" s="1"/>
  <c r="N37" i="11"/>
  <c r="N35" i="11" s="1"/>
  <c r="O37" i="11"/>
  <c r="P37" i="11"/>
  <c r="P35" i="11" s="1"/>
  <c r="Q37" i="11"/>
  <c r="R37" i="11"/>
  <c r="R35" i="11" s="1"/>
  <c r="S37" i="11"/>
  <c r="T37" i="11"/>
  <c r="T35" i="11" s="1"/>
  <c r="H36" i="11"/>
  <c r="I36" i="11"/>
  <c r="J36" i="11"/>
  <c r="J63" i="11" s="1"/>
  <c r="K36" i="11"/>
  <c r="L36" i="11"/>
  <c r="M36" i="11"/>
  <c r="N36" i="11"/>
  <c r="O36" i="11"/>
  <c r="P36" i="11"/>
  <c r="Q36" i="11"/>
  <c r="R36" i="11"/>
  <c r="R63" i="11" s="1"/>
  <c r="S36" i="11"/>
  <c r="T36" i="11"/>
  <c r="F28" i="11"/>
  <c r="E28" i="11"/>
  <c r="L38" i="2"/>
  <c r="E27" i="11" s="1"/>
  <c r="H38" i="2"/>
  <c r="F25" i="11"/>
  <c r="E25" i="11"/>
  <c r="F19" i="11"/>
  <c r="E19" i="11"/>
  <c r="B175" i="2"/>
  <c r="H17" i="2"/>
  <c r="F16" i="11"/>
  <c r="E16" i="11"/>
  <c r="F15" i="11"/>
  <c r="L10" i="2"/>
  <c r="E15" i="11" s="1"/>
  <c r="H10" i="2"/>
  <c r="F38" i="20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I127" i="2"/>
  <c r="F31" i="20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I10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I98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B84" i="2"/>
  <c r="W79" i="2"/>
  <c r="W69" i="2" s="1"/>
  <c r="V79" i="2"/>
  <c r="V69" i="2" s="1"/>
  <c r="U79" i="2"/>
  <c r="U69" i="2" s="1"/>
  <c r="T79" i="2"/>
  <c r="T69" i="2" s="1"/>
  <c r="S79" i="2"/>
  <c r="S69" i="2" s="1"/>
  <c r="R79" i="2"/>
  <c r="R69" i="2" s="1"/>
  <c r="Q79" i="2"/>
  <c r="Q69" i="2" s="1"/>
  <c r="P79" i="2"/>
  <c r="P69" i="2" s="1"/>
  <c r="O79" i="2"/>
  <c r="O69" i="2" s="1"/>
  <c r="N79" i="2"/>
  <c r="N69" i="2" s="1"/>
  <c r="M79" i="2"/>
  <c r="M69" i="2" s="1"/>
  <c r="L79" i="2"/>
  <c r="L69" i="2" s="1"/>
  <c r="K79" i="2"/>
  <c r="K69" i="2" s="1"/>
  <c r="J79" i="2"/>
  <c r="J69" i="2" s="1"/>
  <c r="I79" i="2"/>
  <c r="I69" i="2" s="1"/>
  <c r="W60" i="2"/>
  <c r="R15" i="3" s="1"/>
  <c r="V60" i="2"/>
  <c r="Q15" i="3" s="1"/>
  <c r="U60" i="2"/>
  <c r="P15" i="3" s="1"/>
  <c r="T60" i="2"/>
  <c r="O15" i="3" s="1"/>
  <c r="S60" i="2"/>
  <c r="N15" i="3" s="1"/>
  <c r="R60" i="2"/>
  <c r="Q60" i="2"/>
  <c r="L15" i="3" s="1"/>
  <c r="P60" i="2"/>
  <c r="K15" i="3" s="1"/>
  <c r="O60" i="2"/>
  <c r="J15" i="3" s="1"/>
  <c r="N60" i="2"/>
  <c r="M60" i="2"/>
  <c r="H15" i="3" s="1"/>
  <c r="L60" i="2"/>
  <c r="K60" i="2"/>
  <c r="J60" i="2"/>
  <c r="E15" i="3" s="1"/>
  <c r="I60" i="2"/>
  <c r="W51" i="2"/>
  <c r="R12" i="3" s="1"/>
  <c r="V51" i="2"/>
  <c r="Q12" i="3" s="1"/>
  <c r="U51" i="2"/>
  <c r="P12" i="3" s="1"/>
  <c r="T51" i="2"/>
  <c r="S51" i="2"/>
  <c r="R51" i="2"/>
  <c r="Q51" i="2"/>
  <c r="L12" i="3" s="1"/>
  <c r="P51" i="2"/>
  <c r="K12" i="3" s="1"/>
  <c r="O51" i="2"/>
  <c r="J12" i="3" s="1"/>
  <c r="N51" i="2"/>
  <c r="I12" i="3" s="1"/>
  <c r="M51" i="2"/>
  <c r="H12" i="3" s="1"/>
  <c r="L51" i="2"/>
  <c r="G12" i="3" s="1"/>
  <c r="K51" i="2"/>
  <c r="F12" i="3" s="1"/>
  <c r="J51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W227" i="2"/>
  <c r="V227" i="2"/>
  <c r="U227" i="2"/>
  <c r="T227" i="2"/>
  <c r="S227" i="2"/>
  <c r="R227" i="2"/>
  <c r="Q227" i="2"/>
  <c r="P227" i="2"/>
  <c r="O227" i="2"/>
  <c r="N227" i="2"/>
  <c r="M227" i="2"/>
  <c r="L227" i="2"/>
  <c r="K227" i="2"/>
  <c r="I227" i="2"/>
  <c r="W217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W208" i="2"/>
  <c r="V208" i="2"/>
  <c r="U208" i="2"/>
  <c r="T208" i="2"/>
  <c r="S208" i="2"/>
  <c r="R208" i="2"/>
  <c r="Q208" i="2"/>
  <c r="P208" i="2"/>
  <c r="O208" i="2"/>
  <c r="N208" i="2"/>
  <c r="M208" i="2"/>
  <c r="I208" i="2"/>
  <c r="W198" i="2"/>
  <c r="V198" i="2"/>
  <c r="U198" i="2"/>
  <c r="T198" i="2"/>
  <c r="S198" i="2"/>
  <c r="R198" i="2"/>
  <c r="Q198" i="2"/>
  <c r="P198" i="2"/>
  <c r="O198" i="2"/>
  <c r="N198" i="2"/>
  <c r="M198" i="2"/>
  <c r="I198" i="2"/>
  <c r="W189" i="2"/>
  <c r="W188" i="2" s="1"/>
  <c r="V189" i="2"/>
  <c r="V188" i="2" s="1"/>
  <c r="U189" i="2"/>
  <c r="T189" i="2"/>
  <c r="S189" i="2"/>
  <c r="R189" i="2"/>
  <c r="Q189" i="2"/>
  <c r="P189" i="2"/>
  <c r="P188" i="2" s="1"/>
  <c r="O189" i="2"/>
  <c r="O188" i="2" s="1"/>
  <c r="N189" i="2"/>
  <c r="M189" i="2"/>
  <c r="W179" i="2"/>
  <c r="V179" i="2"/>
  <c r="U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J160" i="2"/>
  <c r="E16" i="3" s="1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I160" i="2"/>
  <c r="G34" i="20"/>
  <c r="G38" i="20"/>
  <c r="E33" i="12"/>
  <c r="D33" i="12"/>
  <c r="C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E22" i="12"/>
  <c r="D22" i="12"/>
  <c r="C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E11" i="12"/>
  <c r="D11" i="12"/>
  <c r="C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G1" i="1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D62" i="3"/>
  <c r="M63" i="3" s="1"/>
  <c r="O21" i="17" s="1"/>
  <c r="E4" i="8"/>
  <c r="D17" i="10"/>
  <c r="F17" i="8"/>
  <c r="G17" i="8" s="1"/>
  <c r="H17" i="8"/>
  <c r="I17" i="8" s="1"/>
  <c r="J17" i="8" s="1"/>
  <c r="K17" i="8" s="1"/>
  <c r="L17" i="8" s="1"/>
  <c r="M17" i="8" s="1"/>
  <c r="N17" i="8" s="1"/>
  <c r="O17" i="8" s="1"/>
  <c r="P17" i="8" s="1"/>
  <c r="Q17" i="8" s="1"/>
  <c r="R17" i="8" s="1"/>
  <c r="S17" i="8" s="1"/>
  <c r="F1" i="10"/>
  <c r="G1" i="10" s="1"/>
  <c r="H1" i="10" s="1"/>
  <c r="I1" i="10" s="1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G1" i="9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E38" i="2"/>
  <c r="E31" i="2"/>
  <c r="E24" i="2"/>
  <c r="E17" i="2"/>
  <c r="E10" i="2"/>
  <c r="F10" i="8"/>
  <c r="G10" i="8" s="1"/>
  <c r="H10" i="8" s="1"/>
  <c r="I10" i="8" s="1"/>
  <c r="J10" i="8" s="1"/>
  <c r="K10" i="8" s="1"/>
  <c r="L10" i="8" s="1"/>
  <c r="M10" i="8" s="1"/>
  <c r="N10" i="8" s="1"/>
  <c r="O10" i="8" s="1"/>
  <c r="P10" i="8" s="1"/>
  <c r="Q10" i="8" s="1"/>
  <c r="R10" i="8" s="1"/>
  <c r="S10" i="8" s="1"/>
  <c r="E11" i="8"/>
  <c r="F2" i="8"/>
  <c r="F4" i="8" s="1"/>
  <c r="F1" i="8"/>
  <c r="G1" i="8" s="1"/>
  <c r="H1" i="8" s="1"/>
  <c r="I1" i="8" s="1"/>
  <c r="J1" i="8" s="1"/>
  <c r="K1" i="8" s="1"/>
  <c r="L1" i="8" s="1"/>
  <c r="J1" i="2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D13" i="6"/>
  <c r="D18" i="6"/>
  <c r="D12" i="6" s="1"/>
  <c r="R18" i="6"/>
  <c r="R36" i="6" s="1"/>
  <c r="Q18" i="6"/>
  <c r="Q36" i="6" s="1"/>
  <c r="P18" i="6"/>
  <c r="P36" i="6" s="1"/>
  <c r="O18" i="6"/>
  <c r="O36" i="6" s="1"/>
  <c r="N18" i="6"/>
  <c r="N36" i="6" s="1"/>
  <c r="M18" i="6"/>
  <c r="M36" i="6" s="1"/>
  <c r="L18" i="6"/>
  <c r="L36" i="6" s="1"/>
  <c r="K18" i="6"/>
  <c r="K36" i="6" s="1"/>
  <c r="J18" i="6"/>
  <c r="J36" i="6" s="1"/>
  <c r="I18" i="6"/>
  <c r="I36" i="6" s="1"/>
  <c r="H18" i="6"/>
  <c r="H36" i="6" s="1"/>
  <c r="G18" i="6"/>
  <c r="G36" i="6" s="1"/>
  <c r="F18" i="6"/>
  <c r="F36" i="6" s="1"/>
  <c r="E18" i="6"/>
  <c r="E36" i="6" s="1"/>
  <c r="F13" i="6"/>
  <c r="E13" i="6"/>
  <c r="E32" i="6" s="1"/>
  <c r="M1" i="8"/>
  <c r="N1" i="8" s="1"/>
  <c r="O1" i="8" s="1"/>
  <c r="P1" i="8" s="1"/>
  <c r="Q1" i="8" s="1"/>
  <c r="R1" i="8" s="1"/>
  <c r="S1" i="8" s="1"/>
  <c r="T1" i="8" s="1"/>
  <c r="U1" i="8" s="1"/>
  <c r="V1" i="8" s="1"/>
  <c r="W1" i="8" s="1"/>
  <c r="X1" i="8" s="1"/>
  <c r="Y1" i="8" s="1"/>
  <c r="Z1" i="8" s="1"/>
  <c r="AA1" i="8" s="1"/>
  <c r="AB1" i="8" s="1"/>
  <c r="AC1" i="8" s="1"/>
  <c r="AD1" i="8" s="1"/>
  <c r="AE1" i="8" s="1"/>
  <c r="AF1" i="8" s="1"/>
  <c r="AG1" i="8" s="1"/>
  <c r="AH1" i="8" s="1"/>
  <c r="G2" i="8"/>
  <c r="C28" i="15"/>
  <c r="C11" i="16"/>
  <c r="C11" i="15"/>
  <c r="C22" i="15"/>
  <c r="C22" i="16"/>
  <c r="C12" i="15"/>
  <c r="L189" i="2"/>
  <c r="F63" i="3"/>
  <c r="H21" i="17" s="1"/>
  <c r="P23" i="6"/>
  <c r="R40" i="17" s="1"/>
  <c r="P63" i="3"/>
  <c r="R21" i="17" s="1"/>
  <c r="F5" i="17"/>
  <c r="F6" i="17" s="1"/>
  <c r="F20" i="17"/>
  <c r="N63" i="3"/>
  <c r="P21" i="17" s="1"/>
  <c r="K63" i="3"/>
  <c r="M21" i="17" s="1"/>
  <c r="O63" i="3"/>
  <c r="Q21" i="17" s="1"/>
  <c r="Q63" i="3"/>
  <c r="S21" i="17" s="1"/>
  <c r="H63" i="3"/>
  <c r="J21" i="17" s="1"/>
  <c r="G5" i="17"/>
  <c r="H2" i="17"/>
  <c r="I2" i="17" s="1"/>
  <c r="F15" i="3"/>
  <c r="C17" i="15"/>
  <c r="H31" i="17"/>
  <c r="D32" i="6"/>
  <c r="G30" i="17"/>
  <c r="I31" i="17"/>
  <c r="I30" i="17" s="1"/>
  <c r="G13" i="6"/>
  <c r="G12" i="6" s="1"/>
  <c r="G32" i="6"/>
  <c r="H13" i="6"/>
  <c r="J31" i="17"/>
  <c r="J30" i="17" s="1"/>
  <c r="I35" i="17" l="1"/>
  <c r="D36" i="6"/>
  <c r="G11" i="12"/>
  <c r="Q188" i="2"/>
  <c r="S188" i="2"/>
  <c r="T35" i="17"/>
  <c r="F11" i="12"/>
  <c r="Q35" i="17"/>
  <c r="R35" i="17"/>
  <c r="J29" i="17"/>
  <c r="E18" i="8"/>
  <c r="F18" i="8" s="1"/>
  <c r="G18" i="8" s="1"/>
  <c r="H18" i="8" s="1"/>
  <c r="I18" i="8" s="1"/>
  <c r="J18" i="8" s="1"/>
  <c r="K18" i="8" s="1"/>
  <c r="L18" i="8" s="1"/>
  <c r="M18" i="8" s="1"/>
  <c r="N18" i="8" s="1"/>
  <c r="O18" i="8" s="1"/>
  <c r="P18" i="8" s="1"/>
  <c r="Q18" i="8" s="1"/>
  <c r="R18" i="8" s="1"/>
  <c r="S18" i="8" s="1"/>
  <c r="S35" i="17"/>
  <c r="F22" i="12"/>
  <c r="H35" i="17"/>
  <c r="G35" i="17"/>
  <c r="P35" i="17"/>
  <c r="I29" i="17"/>
  <c r="E12" i="6"/>
  <c r="E63" i="3"/>
  <c r="G21" i="17" s="1"/>
  <c r="F30" i="17"/>
  <c r="F29" i="17" s="1"/>
  <c r="F12" i="21"/>
  <c r="H30" i="17"/>
  <c r="G29" i="17"/>
  <c r="F33" i="12"/>
  <c r="O35" i="17"/>
  <c r="D29" i="21"/>
  <c r="F11" i="9"/>
  <c r="F17" i="9" s="1"/>
  <c r="F22" i="9" s="1"/>
  <c r="F28" i="9" s="1"/>
  <c r="F20" i="21"/>
  <c r="G160" i="11"/>
  <c r="H160" i="11" s="1"/>
  <c r="I160" i="11" s="1"/>
  <c r="J160" i="11" s="1"/>
  <c r="K160" i="11" s="1"/>
  <c r="L160" i="11" s="1"/>
  <c r="M160" i="11" s="1"/>
  <c r="N160" i="11" s="1"/>
  <c r="O160" i="11" s="1"/>
  <c r="P160" i="11" s="1"/>
  <c r="Q160" i="11" s="1"/>
  <c r="R160" i="11" s="1"/>
  <c r="S160" i="11" s="1"/>
  <c r="T160" i="11" s="1"/>
  <c r="R66" i="11"/>
  <c r="C68" i="16"/>
  <c r="C63" i="20" s="1"/>
  <c r="M63" i="11"/>
  <c r="M66" i="11" s="1"/>
  <c r="O73" i="11"/>
  <c r="D86" i="11"/>
  <c r="T63" i="11"/>
  <c r="T66" i="11" s="1"/>
  <c r="P63" i="11"/>
  <c r="P66" i="11" s="1"/>
  <c r="F73" i="11"/>
  <c r="N73" i="11"/>
  <c r="J66" i="11"/>
  <c r="Q63" i="11"/>
  <c r="Q66" i="11" s="1"/>
  <c r="I63" i="11"/>
  <c r="S73" i="11"/>
  <c r="K73" i="11"/>
  <c r="S63" i="11"/>
  <c r="S66" i="11" s="1"/>
  <c r="O63" i="11"/>
  <c r="O133" i="11" s="1"/>
  <c r="K63" i="11"/>
  <c r="K66" i="11" s="1"/>
  <c r="Q73" i="11"/>
  <c r="I73" i="11"/>
  <c r="D76" i="11"/>
  <c r="H76" i="11" s="1"/>
  <c r="S26" i="2"/>
  <c r="N26" i="2"/>
  <c r="N24" i="2" s="1"/>
  <c r="R188" i="2"/>
  <c r="I63" i="3"/>
  <c r="K21" i="17" s="1"/>
  <c r="L63" i="3"/>
  <c r="N21" i="17" s="1"/>
  <c r="F11" i="8"/>
  <c r="G11" i="8" s="1"/>
  <c r="F7" i="3" s="1"/>
  <c r="F10" i="15"/>
  <c r="F16" i="15" s="1"/>
  <c r="F21" i="15" s="1"/>
  <c r="F27" i="15" s="1"/>
  <c r="F32" i="15" s="1"/>
  <c r="F55" i="15" s="1"/>
  <c r="F69" i="15" s="1"/>
  <c r="R63" i="3"/>
  <c r="T21" i="17" s="1"/>
  <c r="J63" i="3"/>
  <c r="L21" i="17" s="1"/>
  <c r="G63" i="3"/>
  <c r="I21" i="17" s="1"/>
  <c r="D7" i="3"/>
  <c r="D8" i="6" s="1"/>
  <c r="D30" i="6" s="1"/>
  <c r="C69" i="16"/>
  <c r="C64" i="20" s="1"/>
  <c r="H160" i="2"/>
  <c r="B160" i="2" s="1"/>
  <c r="W50" i="2"/>
  <c r="H69" i="2"/>
  <c r="B69" i="2" s="1"/>
  <c r="L24" i="2"/>
  <c r="E21" i="11" s="1"/>
  <c r="K126" i="2"/>
  <c r="W126" i="2"/>
  <c r="R13" i="3"/>
  <c r="R11" i="3" s="1"/>
  <c r="F13" i="3"/>
  <c r="F11" i="3" s="1"/>
  <c r="R276" i="2"/>
  <c r="N276" i="2"/>
  <c r="P126" i="2"/>
  <c r="H260" i="2"/>
  <c r="T169" i="2"/>
  <c r="N22" i="3"/>
  <c r="L126" i="2"/>
  <c r="L276" i="2"/>
  <c r="O107" i="2"/>
  <c r="W169" i="2"/>
  <c r="T38" i="11"/>
  <c r="Q169" i="2"/>
  <c r="K107" i="2"/>
  <c r="S107" i="2"/>
  <c r="Q126" i="2"/>
  <c r="I43" i="11"/>
  <c r="Q19" i="3"/>
  <c r="P38" i="11"/>
  <c r="T276" i="2"/>
  <c r="P276" i="2"/>
  <c r="N23" i="3"/>
  <c r="H217" i="2"/>
  <c r="B217" i="2" s="1"/>
  <c r="J150" i="2"/>
  <c r="F22" i="3"/>
  <c r="H117" i="2"/>
  <c r="B117" i="2" s="1"/>
  <c r="V126" i="2"/>
  <c r="G34" i="16"/>
  <c r="G42" i="16" s="1"/>
  <c r="F35" i="20"/>
  <c r="J19" i="3"/>
  <c r="R16" i="3"/>
  <c r="R14" i="3" s="1"/>
  <c r="N16" i="3"/>
  <c r="N14" i="3" s="1"/>
  <c r="H60" i="2"/>
  <c r="B60" i="2" s="1"/>
  <c r="U107" i="2"/>
  <c r="O126" i="2"/>
  <c r="S126" i="2"/>
  <c r="S276" i="2"/>
  <c r="P107" i="2"/>
  <c r="O39" i="15"/>
  <c r="O37" i="15" s="1"/>
  <c r="U169" i="2"/>
  <c r="H79" i="2"/>
  <c r="B79" i="2" s="1"/>
  <c r="H136" i="2"/>
  <c r="B136" i="2" s="1"/>
  <c r="V276" i="2"/>
  <c r="J276" i="2"/>
  <c r="H236" i="2"/>
  <c r="B236" i="2" s="1"/>
  <c r="I207" i="2"/>
  <c r="L169" i="2"/>
  <c r="H179" i="2"/>
  <c r="B179" i="2" s="1"/>
  <c r="N150" i="2"/>
  <c r="H20" i="3"/>
  <c r="N36" i="16"/>
  <c r="I38" i="2"/>
  <c r="H24" i="2"/>
  <c r="I27" i="2"/>
  <c r="J27" i="2" s="1"/>
  <c r="I10" i="2"/>
  <c r="N35" i="15"/>
  <c r="N33" i="15" s="1"/>
  <c r="N46" i="15" s="1"/>
  <c r="N58" i="15" s="1"/>
  <c r="Q150" i="2"/>
  <c r="M34" i="15"/>
  <c r="Q34" i="15"/>
  <c r="J25" i="2"/>
  <c r="O13" i="3"/>
  <c r="R169" i="2"/>
  <c r="K23" i="3"/>
  <c r="R39" i="15"/>
  <c r="R37" i="15" s="1"/>
  <c r="K226" i="2"/>
  <c r="K88" i="2"/>
  <c r="O88" i="2"/>
  <c r="S88" i="2"/>
  <c r="B103" i="2"/>
  <c r="O38" i="11"/>
  <c r="J10" i="2"/>
  <c r="F36" i="11"/>
  <c r="F63" i="11" s="1"/>
  <c r="F66" i="11" s="1"/>
  <c r="L17" i="2"/>
  <c r="S40" i="16"/>
  <c r="K40" i="16"/>
  <c r="I276" i="2"/>
  <c r="H274" i="2"/>
  <c r="H275" i="2"/>
  <c r="H273" i="2"/>
  <c r="H272" i="2"/>
  <c r="H271" i="2"/>
  <c r="W276" i="2"/>
  <c r="O276" i="2"/>
  <c r="K276" i="2"/>
  <c r="U276" i="2"/>
  <c r="Q276" i="2"/>
  <c r="H269" i="2"/>
  <c r="M169" i="2"/>
  <c r="I16" i="3"/>
  <c r="M276" i="2"/>
  <c r="Q13" i="3"/>
  <c r="Q11" i="3" s="1"/>
  <c r="R150" i="2"/>
  <c r="I13" i="3"/>
  <c r="I11" i="3" s="1"/>
  <c r="E13" i="3"/>
  <c r="K16" i="3"/>
  <c r="K14" i="3" s="1"/>
  <c r="G16" i="3"/>
  <c r="J20" i="3"/>
  <c r="N207" i="2"/>
  <c r="M226" i="2"/>
  <c r="Q226" i="2"/>
  <c r="H38" i="15"/>
  <c r="P38" i="15"/>
  <c r="L88" i="2"/>
  <c r="J47" i="11"/>
  <c r="H35" i="16"/>
  <c r="H43" i="16" s="1"/>
  <c r="B213" i="2"/>
  <c r="N226" i="2"/>
  <c r="R226" i="2"/>
  <c r="Q42" i="16"/>
  <c r="M42" i="16"/>
  <c r="P13" i="3"/>
  <c r="P11" i="3" s="1"/>
  <c r="U50" i="2"/>
  <c r="U150" i="2"/>
  <c r="O150" i="2"/>
  <c r="K150" i="2"/>
  <c r="K20" i="3"/>
  <c r="P35" i="15"/>
  <c r="P33" i="15" s="1"/>
  <c r="P46" i="15" s="1"/>
  <c r="P58" i="15" s="1"/>
  <c r="I39" i="15"/>
  <c r="I37" i="15" s="1"/>
  <c r="M39" i="15"/>
  <c r="M37" i="15" s="1"/>
  <c r="J39" i="15"/>
  <c r="J37" i="15" s="1"/>
  <c r="N39" i="15"/>
  <c r="M207" i="2"/>
  <c r="Q207" i="2"/>
  <c r="T226" i="2"/>
  <c r="I226" i="2"/>
  <c r="M13" i="3"/>
  <c r="J50" i="2"/>
  <c r="N50" i="2"/>
  <c r="P16" i="3"/>
  <c r="P14" i="3" s="1"/>
  <c r="K22" i="3"/>
  <c r="M88" i="2"/>
  <c r="U88" i="2"/>
  <c r="V88" i="2"/>
  <c r="I107" i="2"/>
  <c r="O19" i="3"/>
  <c r="R47" i="11"/>
  <c r="L35" i="15"/>
  <c r="L33" i="15" s="1"/>
  <c r="L46" i="15" s="1"/>
  <c r="L58" i="15" s="1"/>
  <c r="F39" i="15"/>
  <c r="F37" i="15" s="1"/>
  <c r="L150" i="2"/>
  <c r="M50" i="2"/>
  <c r="T38" i="15"/>
  <c r="S46" i="11"/>
  <c r="Q41" i="16"/>
  <c r="Q48" i="16" s="1"/>
  <c r="M41" i="16"/>
  <c r="M48" i="16" s="1"/>
  <c r="K46" i="11"/>
  <c r="K42" i="16"/>
  <c r="E14" i="3"/>
  <c r="I36" i="16"/>
  <c r="O46" i="11"/>
  <c r="M36" i="16"/>
  <c r="O43" i="11"/>
  <c r="S38" i="11"/>
  <c r="J17" i="2"/>
  <c r="E89" i="3"/>
  <c r="J227" i="2"/>
  <c r="H227" i="2" s="1"/>
  <c r="F18" i="11"/>
  <c r="F17" i="11" s="1"/>
  <c r="I89" i="2"/>
  <c r="U188" i="2"/>
  <c r="J40" i="16"/>
  <c r="J127" i="2"/>
  <c r="H127" i="2" s="1"/>
  <c r="J38" i="2"/>
  <c r="J34" i="15"/>
  <c r="N20" i="3"/>
  <c r="K50" i="2"/>
  <c r="K43" i="16"/>
  <c r="K57" i="16" s="1"/>
  <c r="K52" i="20" s="1"/>
  <c r="K38" i="15"/>
  <c r="I15" i="3"/>
  <c r="S150" i="2"/>
  <c r="J13" i="3"/>
  <c r="J11" i="3" s="1"/>
  <c r="N188" i="2"/>
  <c r="R207" i="2"/>
  <c r="U226" i="2"/>
  <c r="S34" i="15"/>
  <c r="N88" i="2"/>
  <c r="J22" i="3"/>
  <c r="R22" i="3"/>
  <c r="J265" i="2"/>
  <c r="J249" i="2" s="1"/>
  <c r="I17" i="2"/>
  <c r="L207" i="2"/>
  <c r="U126" i="2"/>
  <c r="H270" i="2"/>
  <c r="M38" i="15"/>
  <c r="Q35" i="15"/>
  <c r="Q33" i="15" s="1"/>
  <c r="Q46" i="15" s="1"/>
  <c r="Q58" i="15" s="1"/>
  <c r="H37" i="11"/>
  <c r="H35" i="11" s="1"/>
  <c r="M12" i="3"/>
  <c r="R35" i="15"/>
  <c r="R33" i="15" s="1"/>
  <c r="R46" i="15" s="1"/>
  <c r="R58" i="15" s="1"/>
  <c r="K39" i="15"/>
  <c r="K37" i="15" s="1"/>
  <c r="R20" i="3"/>
  <c r="G25" i="11"/>
  <c r="K189" i="2"/>
  <c r="H35" i="15" s="1"/>
  <c r="H33" i="15" s="1"/>
  <c r="H46" i="15" s="1"/>
  <c r="H58" i="15" s="1"/>
  <c r="M188" i="2"/>
  <c r="S38" i="15"/>
  <c r="P169" i="2"/>
  <c r="L16" i="3"/>
  <c r="L14" i="3" s="1"/>
  <c r="D16" i="3"/>
  <c r="O35" i="15"/>
  <c r="O33" i="15" s="1"/>
  <c r="O46" i="15" s="1"/>
  <c r="O58" i="15" s="1"/>
  <c r="V169" i="2"/>
  <c r="S169" i="2"/>
  <c r="O20" i="3"/>
  <c r="P207" i="2"/>
  <c r="O226" i="2"/>
  <c r="S226" i="2"/>
  <c r="Q50" i="2"/>
  <c r="P50" i="2"/>
  <c r="P88" i="2"/>
  <c r="T88" i="2"/>
  <c r="Q107" i="2"/>
  <c r="G22" i="3"/>
  <c r="O22" i="3"/>
  <c r="K19" i="3"/>
  <c r="G35" i="16"/>
  <c r="G43" i="16" s="1"/>
  <c r="N42" i="16"/>
  <c r="S42" i="16"/>
  <c r="O42" i="16"/>
  <c r="J37" i="16"/>
  <c r="T47" i="11"/>
  <c r="T40" i="11"/>
  <c r="T45" i="11" s="1"/>
  <c r="N38" i="15"/>
  <c r="R38" i="15"/>
  <c r="P22" i="3"/>
  <c r="R88" i="2"/>
  <c r="P20" i="3"/>
  <c r="T150" i="2"/>
  <c r="L22" i="3"/>
  <c r="I37" i="11"/>
  <c r="I35" i="11" s="1"/>
  <c r="I45" i="11" s="1"/>
  <c r="N169" i="2"/>
  <c r="K35" i="15"/>
  <c r="J169" i="2"/>
  <c r="O12" i="3"/>
  <c r="T50" i="2"/>
  <c r="L50" i="2"/>
  <c r="I38" i="15"/>
  <c r="G15" i="3"/>
  <c r="W107" i="2"/>
  <c r="R19" i="3"/>
  <c r="T34" i="15"/>
  <c r="H42" i="11"/>
  <c r="H43" i="11" s="1"/>
  <c r="K198" i="2"/>
  <c r="P150" i="2"/>
  <c r="K13" i="3"/>
  <c r="K11" i="3" s="1"/>
  <c r="K35" i="11"/>
  <c r="K38" i="11"/>
  <c r="P40" i="11"/>
  <c r="P45" i="11" s="1"/>
  <c r="P47" i="11"/>
  <c r="W150" i="2"/>
  <c r="T35" i="15"/>
  <c r="T33" i="15" s="1"/>
  <c r="T46" i="15" s="1"/>
  <c r="T58" i="15" s="1"/>
  <c r="R34" i="15"/>
  <c r="P19" i="3"/>
  <c r="V50" i="2"/>
  <c r="M35" i="15"/>
  <c r="M33" i="15" s="1"/>
  <c r="P23" i="3"/>
  <c r="L23" i="3"/>
  <c r="J38" i="11"/>
  <c r="M150" i="2"/>
  <c r="H13" i="3"/>
  <c r="H11" i="3" s="1"/>
  <c r="J35" i="15"/>
  <c r="J33" i="15" s="1"/>
  <c r="O16" i="3"/>
  <c r="O14" i="3" s="1"/>
  <c r="Q39" i="15"/>
  <c r="Q37" i="15" s="1"/>
  <c r="K169" i="2"/>
  <c r="F38" i="15"/>
  <c r="J38" i="15"/>
  <c r="M43" i="11"/>
  <c r="M73" i="11"/>
  <c r="R36" i="16"/>
  <c r="R42" i="16"/>
  <c r="T36" i="16"/>
  <c r="T43" i="16"/>
  <c r="T57" i="16" s="1"/>
  <c r="R40" i="16"/>
  <c r="R37" i="16"/>
  <c r="R41" i="16" s="1"/>
  <c r="R48" i="16" s="1"/>
  <c r="G23" i="3"/>
  <c r="W226" i="2"/>
  <c r="L34" i="15"/>
  <c r="T188" i="2"/>
  <c r="F16" i="3"/>
  <c r="F14" i="3" s="1"/>
  <c r="M43" i="16"/>
  <c r="M57" i="16" s="1"/>
  <c r="M52" i="20" s="1"/>
  <c r="G13" i="3"/>
  <c r="G11" i="3" s="1"/>
  <c r="O169" i="2"/>
  <c r="D15" i="3"/>
  <c r="F19" i="3"/>
  <c r="E12" i="3"/>
  <c r="K36" i="16"/>
  <c r="Q16" i="3"/>
  <c r="Q14" i="3" s="1"/>
  <c r="U207" i="2"/>
  <c r="L226" i="2"/>
  <c r="P226" i="2"/>
  <c r="W88" i="2"/>
  <c r="L107" i="2"/>
  <c r="R45" i="11"/>
  <c r="N45" i="11"/>
  <c r="T207" i="2"/>
  <c r="M46" i="11"/>
  <c r="L38" i="15"/>
  <c r="H16" i="3"/>
  <c r="H14" i="3" s="1"/>
  <c r="N19" i="3"/>
  <c r="H34" i="15"/>
  <c r="L13" i="3"/>
  <c r="L11" i="3" s="1"/>
  <c r="R23" i="3"/>
  <c r="T107" i="2"/>
  <c r="Q22" i="3"/>
  <c r="D23" i="3"/>
  <c r="P36" i="16"/>
  <c r="N43" i="16"/>
  <c r="N40" i="16"/>
  <c r="L36" i="16"/>
  <c r="T46" i="11"/>
  <c r="I46" i="11"/>
  <c r="M47" i="11"/>
  <c r="R43" i="16"/>
  <c r="Q46" i="11"/>
  <c r="P43" i="16"/>
  <c r="P57" i="16" s="1"/>
  <c r="P52" i="20" s="1"/>
  <c r="N41" i="16"/>
  <c r="N48" i="16" s="1"/>
  <c r="E39" i="16"/>
  <c r="F43" i="11"/>
  <c r="K41" i="16"/>
  <c r="K48" i="16" s="1"/>
  <c r="N47" i="11"/>
  <c r="G40" i="16"/>
  <c r="G28" i="11"/>
  <c r="M38" i="11"/>
  <c r="J35" i="11"/>
  <c r="J45" i="11" s="1"/>
  <c r="T41" i="16"/>
  <c r="T48" i="16" s="1"/>
  <c r="Q43" i="16"/>
  <c r="Q40" i="16"/>
  <c r="R38" i="11"/>
  <c r="L42" i="16"/>
  <c r="P43" i="11"/>
  <c r="P73" i="11"/>
  <c r="J42" i="16"/>
  <c r="S43" i="16"/>
  <c r="S33" i="16"/>
  <c r="O33" i="16"/>
  <c r="O46" i="16" s="1"/>
  <c r="O43" i="16"/>
  <c r="O36" i="16"/>
  <c r="L35" i="11"/>
  <c r="L45" i="11" s="1"/>
  <c r="L47" i="11"/>
  <c r="Q40" i="11"/>
  <c r="Q43" i="11"/>
  <c r="J33" i="16"/>
  <c r="J36" i="16"/>
  <c r="J43" i="16"/>
  <c r="L37" i="16"/>
  <c r="L41" i="16" s="1"/>
  <c r="L48" i="16" s="1"/>
  <c r="L40" i="16"/>
  <c r="L43" i="16"/>
  <c r="I37" i="16"/>
  <c r="I41" i="16" s="1"/>
  <c r="I40" i="16"/>
  <c r="I43" i="16"/>
  <c r="I57" i="16" s="1"/>
  <c r="I52" i="20" s="1"/>
  <c r="K43" i="11"/>
  <c r="K47" i="11"/>
  <c r="G16" i="11"/>
  <c r="E14" i="11"/>
  <c r="G19" i="11"/>
  <c r="N63" i="11"/>
  <c r="N38" i="11"/>
  <c r="S35" i="11"/>
  <c r="S47" i="11"/>
  <c r="O35" i="11"/>
  <c r="O45" i="11" s="1"/>
  <c r="O47" i="11"/>
  <c r="I46" i="16"/>
  <c r="T40" i="16"/>
  <c r="T42" i="16"/>
  <c r="P40" i="16"/>
  <c r="P42" i="16"/>
  <c r="H42" i="16"/>
  <c r="E38" i="16"/>
  <c r="H40" i="16"/>
  <c r="O40" i="16"/>
  <c r="O37" i="16"/>
  <c r="K40" i="11"/>
  <c r="S36" i="16"/>
  <c r="Q36" i="16"/>
  <c r="L43" i="11"/>
  <c r="P41" i="16"/>
  <c r="P48" i="16" s="1"/>
  <c r="T43" i="11"/>
  <c r="G28" i="20"/>
  <c r="E26" i="11"/>
  <c r="P46" i="11"/>
  <c r="M45" i="11"/>
  <c r="I42" i="16"/>
  <c r="B122" i="2"/>
  <c r="F2" i="11"/>
  <c r="G2" i="11"/>
  <c r="F5" i="9"/>
  <c r="F6" i="9" s="1"/>
  <c r="K2" i="2"/>
  <c r="H2" i="11" s="1"/>
  <c r="I149" i="2"/>
  <c r="I49" i="2" s="1"/>
  <c r="G5" i="15"/>
  <c r="H2" i="15"/>
  <c r="I2" i="15" s="1"/>
  <c r="G10" i="15"/>
  <c r="G16" i="15" s="1"/>
  <c r="G21" i="15" s="1"/>
  <c r="G27" i="15" s="1"/>
  <c r="G32" i="15" s="1"/>
  <c r="G55" i="15" s="1"/>
  <c r="G69" i="15" s="1"/>
  <c r="H11" i="17"/>
  <c r="H26" i="17" s="1"/>
  <c r="H5" i="17"/>
  <c r="F5" i="15"/>
  <c r="F6" i="15" s="1"/>
  <c r="F11" i="17"/>
  <c r="F26" i="17" s="1"/>
  <c r="G33" i="12"/>
  <c r="G22" i="12"/>
  <c r="I5" i="17"/>
  <c r="J2" i="17"/>
  <c r="K2" i="17" s="1"/>
  <c r="I11" i="17"/>
  <c r="I26" i="17" s="1"/>
  <c r="T133" i="11"/>
  <c r="G5" i="9"/>
  <c r="G11" i="9"/>
  <c r="G17" i="9" s="1"/>
  <c r="G22" i="9" s="1"/>
  <c r="G28" i="9" s="1"/>
  <c r="H2" i="9"/>
  <c r="F39" i="17"/>
  <c r="N23" i="6"/>
  <c r="P40" i="17" s="1"/>
  <c r="K23" i="6"/>
  <c r="M40" i="17" s="1"/>
  <c r="L23" i="6"/>
  <c r="N40" i="17" s="1"/>
  <c r="G23" i="6"/>
  <c r="I40" i="17" s="1"/>
  <c r="D38" i="6"/>
  <c r="I23" i="6"/>
  <c r="K40" i="17" s="1"/>
  <c r="Q23" i="6"/>
  <c r="S40" i="17" s="1"/>
  <c r="H23" i="6"/>
  <c r="J40" i="17" s="1"/>
  <c r="F23" i="6"/>
  <c r="H40" i="17" s="1"/>
  <c r="O23" i="6"/>
  <c r="Q40" i="17" s="1"/>
  <c r="E23" i="6"/>
  <c r="G40" i="17" s="1"/>
  <c r="M23" i="6"/>
  <c r="O40" i="17" s="1"/>
  <c r="R23" i="6"/>
  <c r="T40" i="17" s="1"/>
  <c r="J23" i="6"/>
  <c r="L40" i="17" s="1"/>
  <c r="G2" i="16"/>
  <c r="F10" i="16"/>
  <c r="F16" i="16" s="1"/>
  <c r="F21" i="16" s="1"/>
  <c r="F27" i="16" s="1"/>
  <c r="F32" i="16" s="1"/>
  <c r="F56" i="16" s="1"/>
  <c r="F51" i="20" s="1"/>
  <c r="F72" i="20" s="1"/>
  <c r="I13" i="6"/>
  <c r="K31" i="17"/>
  <c r="K30" i="17" s="1"/>
  <c r="K29" i="17" s="1"/>
  <c r="H32" i="6"/>
  <c r="H12" i="6"/>
  <c r="V207" i="2"/>
  <c r="Q20" i="3"/>
  <c r="O207" i="2"/>
  <c r="J23" i="3"/>
  <c r="S207" i="2"/>
  <c r="P39" i="15"/>
  <c r="V226" i="2"/>
  <c r="Q23" i="3"/>
  <c r="N12" i="3"/>
  <c r="P34" i="15"/>
  <c r="S50" i="2"/>
  <c r="N13" i="3"/>
  <c r="M15" i="3"/>
  <c r="R50" i="2"/>
  <c r="M16" i="3"/>
  <c r="B65" i="2"/>
  <c r="F10" i="20"/>
  <c r="Q88" i="2"/>
  <c r="L20" i="3"/>
  <c r="N34" i="15"/>
  <c r="M107" i="2"/>
  <c r="H19" i="3"/>
  <c r="I23" i="3"/>
  <c r="I22" i="3"/>
  <c r="M23" i="3"/>
  <c r="M22" i="3"/>
  <c r="I20" i="3"/>
  <c r="K34" i="15"/>
  <c r="N126" i="2"/>
  <c r="I19" i="3"/>
  <c r="M19" i="3"/>
  <c r="R126" i="2"/>
  <c r="O34" i="15"/>
  <c r="H22" i="3"/>
  <c r="M126" i="2"/>
  <c r="H23" i="3"/>
  <c r="Q38" i="15"/>
  <c r="T126" i="2"/>
  <c r="O23" i="3"/>
  <c r="B137" i="2"/>
  <c r="F37" i="20"/>
  <c r="F36" i="20" s="1"/>
  <c r="F14" i="11"/>
  <c r="G15" i="11"/>
  <c r="G35" i="20"/>
  <c r="G33" i="20" s="1"/>
  <c r="M20" i="3"/>
  <c r="S39" i="15"/>
  <c r="T39" i="15"/>
  <c r="W207" i="2"/>
  <c r="I126" i="2"/>
  <c r="G31" i="20"/>
  <c r="B222" i="2"/>
  <c r="G17" i="20"/>
  <c r="B184" i="2"/>
  <c r="B161" i="2"/>
  <c r="G9" i="20"/>
  <c r="S35" i="15"/>
  <c r="V150" i="2"/>
  <c r="J16" i="3"/>
  <c r="J14" i="3" s="1"/>
  <c r="L39" i="15"/>
  <c r="L188" i="2"/>
  <c r="G20" i="3"/>
  <c r="I35" i="15"/>
  <c r="F32" i="6"/>
  <c r="F12" i="6"/>
  <c r="L19" i="3"/>
  <c r="K207" i="2"/>
  <c r="D22" i="3"/>
  <c r="O38" i="15"/>
  <c r="G4" i="8"/>
  <c r="H2" i="8"/>
  <c r="L63" i="11"/>
  <c r="L46" i="11"/>
  <c r="L38" i="11"/>
  <c r="H46" i="11"/>
  <c r="H63" i="11"/>
  <c r="Q35" i="11"/>
  <c r="Q47" i="11"/>
  <c r="Q38" i="11"/>
  <c r="S40" i="11"/>
  <c r="S43" i="11"/>
  <c r="R73" i="11"/>
  <c r="R43" i="11"/>
  <c r="N43" i="11"/>
  <c r="N46" i="11"/>
  <c r="J73" i="11"/>
  <c r="J46" i="11"/>
  <c r="G21" i="20"/>
  <c r="B194" i="2"/>
  <c r="N107" i="2"/>
  <c r="R107" i="2"/>
  <c r="R46" i="11"/>
  <c r="G19" i="3"/>
  <c r="I34" i="15"/>
  <c r="V107" i="2"/>
  <c r="F27" i="11"/>
  <c r="B228" i="2"/>
  <c r="J43" i="11"/>
  <c r="F30" i="21"/>
  <c r="F29" i="21" s="1"/>
  <c r="F40" i="16"/>
  <c r="G30" i="20"/>
  <c r="B218" i="2"/>
  <c r="G16" i="20"/>
  <c r="B180" i="2"/>
  <c r="G6" i="20"/>
  <c r="B152" i="2"/>
  <c r="O50" i="2"/>
  <c r="B141" i="2"/>
  <c r="B241" i="2"/>
  <c r="F17" i="20"/>
  <c r="G37" i="20"/>
  <c r="G36" i="20" s="1"/>
  <c r="B237" i="2"/>
  <c r="F14" i="20"/>
  <c r="B75" i="2"/>
  <c r="B80" i="2"/>
  <c r="F16" i="20"/>
  <c r="F28" i="20"/>
  <c r="B113" i="2"/>
  <c r="F30" i="20"/>
  <c r="F29" i="20" s="1"/>
  <c r="B118" i="2"/>
  <c r="F24" i="20"/>
  <c r="G14" i="20"/>
  <c r="M40" i="16"/>
  <c r="G24" i="20"/>
  <c r="B203" i="2"/>
  <c r="G10" i="20"/>
  <c r="B165" i="2"/>
  <c r="F6" i="20"/>
  <c r="B52" i="2"/>
  <c r="F9" i="20"/>
  <c r="B61" i="2"/>
  <c r="F21" i="20"/>
  <c r="B94" i="2"/>
  <c r="F34" i="20"/>
  <c r="B128" i="2"/>
  <c r="F13" i="20"/>
  <c r="J5" i="17" l="1"/>
  <c r="F93" i="3"/>
  <c r="H29" i="17"/>
  <c r="E3" i="15"/>
  <c r="E4" i="15"/>
  <c r="H11" i="8"/>
  <c r="G7" i="3" s="1"/>
  <c r="J11" i="17"/>
  <c r="J26" i="17" s="1"/>
  <c r="F21" i="11"/>
  <c r="G21" i="11" s="1"/>
  <c r="R24" i="2"/>
  <c r="R45" i="2" s="1"/>
  <c r="S27" i="2"/>
  <c r="T27" i="2" s="1"/>
  <c r="Q133" i="11"/>
  <c r="S133" i="11"/>
  <c r="I133" i="11"/>
  <c r="F76" i="11"/>
  <c r="Q76" i="11"/>
  <c r="O66" i="11"/>
  <c r="I66" i="11"/>
  <c r="K133" i="11"/>
  <c r="S76" i="11"/>
  <c r="N76" i="11"/>
  <c r="I76" i="11"/>
  <c r="O76" i="11"/>
  <c r="T76" i="11"/>
  <c r="L76" i="11"/>
  <c r="P76" i="11"/>
  <c r="M76" i="11"/>
  <c r="K76" i="11"/>
  <c r="T26" i="2"/>
  <c r="B127" i="2"/>
  <c r="D32" i="3"/>
  <c r="D42" i="3" s="1"/>
  <c r="D52" i="3" s="1"/>
  <c r="D71" i="3" s="1"/>
  <c r="E7" i="3"/>
  <c r="H4" i="17"/>
  <c r="F5" i="11"/>
  <c r="G4" i="9"/>
  <c r="M42" i="15"/>
  <c r="L36" i="15"/>
  <c r="B132" i="2"/>
  <c r="I44" i="16"/>
  <c r="N21" i="3"/>
  <c r="O11" i="3"/>
  <c r="O10" i="3" s="1"/>
  <c r="S48" i="11"/>
  <c r="G14" i="11"/>
  <c r="K44" i="16"/>
  <c r="R40" i="15"/>
  <c r="S42" i="15"/>
  <c r="E18" i="11"/>
  <c r="E17" i="11" s="1"/>
  <c r="B71" i="2"/>
  <c r="B70" i="2"/>
  <c r="Q41" i="15"/>
  <c r="Q47" i="15" s="1"/>
  <c r="J126" i="2"/>
  <c r="H126" i="2" s="1"/>
  <c r="B126" i="2" s="1"/>
  <c r="M11" i="3"/>
  <c r="J18" i="3"/>
  <c r="T48" i="11"/>
  <c r="P48" i="11"/>
  <c r="R18" i="3"/>
  <c r="O21" i="3"/>
  <c r="J42" i="15"/>
  <c r="I40" i="15"/>
  <c r="I24" i="2"/>
  <c r="F20" i="3"/>
  <c r="F18" i="3" s="1"/>
  <c r="Q18" i="3"/>
  <c r="J24" i="2"/>
  <c r="H18" i="3"/>
  <c r="Q145" i="2"/>
  <c r="G36" i="16"/>
  <c r="G44" i="16" s="1"/>
  <c r="Q10" i="3"/>
  <c r="M43" i="15"/>
  <c r="M56" i="15" s="1"/>
  <c r="M70" i="15" s="1"/>
  <c r="R42" i="15"/>
  <c r="O40" i="15"/>
  <c r="B232" i="2"/>
  <c r="E11" i="3"/>
  <c r="E10" i="3" s="1"/>
  <c r="H276" i="2"/>
  <c r="O48" i="11"/>
  <c r="S93" i="11"/>
  <c r="F10" i="3"/>
  <c r="H33" i="16"/>
  <c r="H36" i="16"/>
  <c r="H44" i="16" s="1"/>
  <c r="K21" i="3"/>
  <c r="P42" i="15"/>
  <c r="F133" i="11"/>
  <c r="T42" i="15"/>
  <c r="R43" i="15"/>
  <c r="R56" i="15" s="1"/>
  <c r="R70" i="15" s="1"/>
  <c r="N44" i="16"/>
  <c r="H57" i="16"/>
  <c r="H52" i="20" s="1"/>
  <c r="M36" i="15"/>
  <c r="M40" i="15"/>
  <c r="K145" i="2"/>
  <c r="M48" i="11"/>
  <c r="O145" i="2"/>
  <c r="S145" i="2"/>
  <c r="T44" i="16"/>
  <c r="L145" i="2"/>
  <c r="I88" i="2"/>
  <c r="G3" i="17"/>
  <c r="G6" i="17" s="1"/>
  <c r="I93" i="11"/>
  <c r="S44" i="16"/>
  <c r="I93" i="3"/>
  <c r="Q245" i="2"/>
  <c r="R245" i="2"/>
  <c r="I14" i="3"/>
  <c r="I10" i="3" s="1"/>
  <c r="G4" i="11"/>
  <c r="H40" i="11"/>
  <c r="H45" i="11" s="1"/>
  <c r="K45" i="11"/>
  <c r="N43" i="15"/>
  <c r="N56" i="15" s="1"/>
  <c r="N70" i="15" s="1"/>
  <c r="G5" i="11"/>
  <c r="F12" i="20"/>
  <c r="F33" i="20"/>
  <c r="F32" i="20" s="1"/>
  <c r="O41" i="16"/>
  <c r="O48" i="16" s="1"/>
  <c r="H36" i="15"/>
  <c r="J40" i="15"/>
  <c r="O93" i="11"/>
  <c r="L21" i="3"/>
  <c r="K18" i="3"/>
  <c r="M145" i="2"/>
  <c r="Q48" i="11"/>
  <c r="N18" i="3"/>
  <c r="F40" i="15"/>
  <c r="O18" i="3"/>
  <c r="I51" i="2"/>
  <c r="H51" i="2" s="1"/>
  <c r="F34" i="16"/>
  <c r="G14" i="3"/>
  <c r="G10" i="3" s="1"/>
  <c r="J48" i="11"/>
  <c r="P36" i="15"/>
  <c r="O245" i="2"/>
  <c r="N37" i="15"/>
  <c r="N41" i="15" s="1"/>
  <c r="N47" i="15" s="1"/>
  <c r="H42" i="15"/>
  <c r="R41" i="15"/>
  <c r="R47" i="15" s="1"/>
  <c r="U145" i="2"/>
  <c r="P43" i="15"/>
  <c r="P56" i="15" s="1"/>
  <c r="P70" i="15" s="1"/>
  <c r="G34" i="11"/>
  <c r="G61" i="11" s="1"/>
  <c r="T36" i="15"/>
  <c r="N40" i="15"/>
  <c r="R21" i="3"/>
  <c r="U245" i="2"/>
  <c r="N245" i="2"/>
  <c r="P145" i="2"/>
  <c r="M44" i="16"/>
  <c r="V245" i="2"/>
  <c r="W245" i="2"/>
  <c r="S245" i="2"/>
  <c r="G3" i="9"/>
  <c r="G6" i="9" s="1"/>
  <c r="G21" i="3"/>
  <c r="G33" i="16"/>
  <c r="G41" i="16" s="1"/>
  <c r="K93" i="11"/>
  <c r="D14" i="3"/>
  <c r="L10" i="3"/>
  <c r="R93" i="3"/>
  <c r="H38" i="11"/>
  <c r="H48" i="11" s="1"/>
  <c r="J43" i="15"/>
  <c r="J56" i="15" s="1"/>
  <c r="J70" i="15" s="1"/>
  <c r="F46" i="11"/>
  <c r="G93" i="3"/>
  <c r="J36" i="15"/>
  <c r="T93" i="11"/>
  <c r="G3" i="11"/>
  <c r="G64" i="11" s="1"/>
  <c r="G109" i="11" s="1"/>
  <c r="H47" i="11"/>
  <c r="L42" i="15"/>
  <c r="K188" i="2"/>
  <c r="K245" i="2" s="1"/>
  <c r="P21" i="3"/>
  <c r="J89" i="2"/>
  <c r="H89" i="2" s="1"/>
  <c r="J189" i="2"/>
  <c r="R48" i="11"/>
  <c r="F23" i="3"/>
  <c r="F21" i="3" s="1"/>
  <c r="F34" i="11"/>
  <c r="F71" i="11" s="1"/>
  <c r="Q43" i="15"/>
  <c r="Q56" i="15" s="1"/>
  <c r="Q70" i="15" s="1"/>
  <c r="Q44" i="16"/>
  <c r="K93" i="3"/>
  <c r="M245" i="2"/>
  <c r="O43" i="15"/>
  <c r="O56" i="15" s="1"/>
  <c r="O70" i="15" s="1"/>
  <c r="I151" i="2"/>
  <c r="H151" i="2" s="1"/>
  <c r="D89" i="3"/>
  <c r="Q36" i="15"/>
  <c r="F35" i="16"/>
  <c r="G29" i="20"/>
  <c r="J21" i="3"/>
  <c r="O41" i="15"/>
  <c r="O47" i="15" s="1"/>
  <c r="I47" i="11"/>
  <c r="I38" i="11"/>
  <c r="I48" i="11" s="1"/>
  <c r="K40" i="15"/>
  <c r="R36" i="15"/>
  <c r="D19" i="3"/>
  <c r="I265" i="2"/>
  <c r="I249" i="2" s="1"/>
  <c r="H39" i="15"/>
  <c r="H40" i="15" s="1"/>
  <c r="J10" i="3"/>
  <c r="K48" i="11"/>
  <c r="J44" i="16"/>
  <c r="M93" i="11"/>
  <c r="P245" i="2"/>
  <c r="B227" i="2"/>
  <c r="J226" i="2"/>
  <c r="H10" i="3"/>
  <c r="N145" i="2"/>
  <c r="D21" i="3"/>
  <c r="Q21" i="3"/>
  <c r="E4" i="17"/>
  <c r="F4" i="17"/>
  <c r="F3" i="11"/>
  <c r="F64" i="11" s="1"/>
  <c r="F67" i="11" s="1"/>
  <c r="G62" i="11" s="1"/>
  <c r="F4" i="9"/>
  <c r="F3" i="15"/>
  <c r="R10" i="3"/>
  <c r="M133" i="11"/>
  <c r="T245" i="2"/>
  <c r="V145" i="2"/>
  <c r="N93" i="3"/>
  <c r="N48" i="11"/>
  <c r="T145" i="2"/>
  <c r="H21" i="3"/>
  <c r="F4" i="11"/>
  <c r="F3" i="17"/>
  <c r="E4" i="16"/>
  <c r="E3" i="17"/>
  <c r="P10" i="3"/>
  <c r="L44" i="16"/>
  <c r="K10" i="3"/>
  <c r="W145" i="2"/>
  <c r="K33" i="15"/>
  <c r="K43" i="15"/>
  <c r="K56" i="15" s="1"/>
  <c r="K70" i="15" s="1"/>
  <c r="P18" i="3"/>
  <c r="E3" i="16"/>
  <c r="F3" i="16"/>
  <c r="R44" i="16"/>
  <c r="F15" i="20"/>
  <c r="G15" i="20"/>
  <c r="Q45" i="11"/>
  <c r="L48" i="11"/>
  <c r="G3" i="16"/>
  <c r="F4" i="15"/>
  <c r="F4" i="16"/>
  <c r="F47" i="16" s="1"/>
  <c r="F3" i="9"/>
  <c r="P44" i="16"/>
  <c r="Q93" i="11"/>
  <c r="Q57" i="16"/>
  <c r="Q52" i="20" s="1"/>
  <c r="O93" i="3"/>
  <c r="R57" i="16"/>
  <c r="R52" i="20" s="1"/>
  <c r="P93" i="3"/>
  <c r="L93" i="3"/>
  <c r="N57" i="16"/>
  <c r="N52" i="20" s="1"/>
  <c r="J93" i="3"/>
  <c r="L57" i="16"/>
  <c r="L52" i="20" s="1"/>
  <c r="S46" i="16"/>
  <c r="S41" i="16"/>
  <c r="P93" i="11"/>
  <c r="G57" i="16"/>
  <c r="G52" i="20" s="1"/>
  <c r="E93" i="3"/>
  <c r="J46" i="16"/>
  <c r="J41" i="16"/>
  <c r="O44" i="16"/>
  <c r="S57" i="16"/>
  <c r="S52" i="20" s="1"/>
  <c r="Q93" i="3"/>
  <c r="J41" i="15"/>
  <c r="J46" i="15"/>
  <c r="J58" i="15" s="1"/>
  <c r="N66" i="11"/>
  <c r="N133" i="11"/>
  <c r="M93" i="3"/>
  <c r="O57" i="16"/>
  <c r="O52" i="20" s="1"/>
  <c r="S45" i="11"/>
  <c r="L18" i="3"/>
  <c r="I18" i="3"/>
  <c r="P133" i="11"/>
  <c r="I48" i="16"/>
  <c r="E37" i="16"/>
  <c r="J57" i="16"/>
  <c r="J52" i="20" s="1"/>
  <c r="H93" i="3"/>
  <c r="G3" i="15"/>
  <c r="G6" i="15" s="1"/>
  <c r="G4" i="15"/>
  <c r="G4" i="16"/>
  <c r="G47" i="16" s="1"/>
  <c r="G4" i="17"/>
  <c r="L2" i="2"/>
  <c r="K149" i="2"/>
  <c r="K49" i="2" s="1"/>
  <c r="H5" i="11"/>
  <c r="H3" i="9"/>
  <c r="H3" i="16"/>
  <c r="H34" i="11"/>
  <c r="H3" i="15"/>
  <c r="I11" i="8"/>
  <c r="H4" i="11"/>
  <c r="H3" i="17"/>
  <c r="H6" i="17" s="1"/>
  <c r="H4" i="15"/>
  <c r="H10" i="15"/>
  <c r="H16" i="15" s="1"/>
  <c r="H21" i="15" s="1"/>
  <c r="H27" i="15" s="1"/>
  <c r="H32" i="15" s="1"/>
  <c r="H55" i="15" s="1"/>
  <c r="H69" i="15" s="1"/>
  <c r="H5" i="15"/>
  <c r="F32" i="3"/>
  <c r="F42" i="3" s="1"/>
  <c r="F52" i="3" s="1"/>
  <c r="F8" i="6"/>
  <c r="F30" i="6" s="1"/>
  <c r="H4" i="16"/>
  <c r="H47" i="16" s="1"/>
  <c r="H3" i="11"/>
  <c r="H64" i="11" s="1"/>
  <c r="H109" i="11" s="1"/>
  <c r="H4" i="9"/>
  <c r="G18" i="3"/>
  <c r="G45" i="20"/>
  <c r="D85" i="3"/>
  <c r="H2" i="16"/>
  <c r="G5" i="16"/>
  <c r="G6" i="16" s="1"/>
  <c r="G10" i="16"/>
  <c r="G16" i="16" s="1"/>
  <c r="G21" i="16" s="1"/>
  <c r="G27" i="16" s="1"/>
  <c r="G32" i="16" s="1"/>
  <c r="G56" i="16" s="1"/>
  <c r="G51" i="20" s="1"/>
  <c r="G72" i="20" s="1"/>
  <c r="H11" i="9"/>
  <c r="H17" i="9" s="1"/>
  <c r="H22" i="9" s="1"/>
  <c r="H28" i="9" s="1"/>
  <c r="H5" i="9"/>
  <c r="I2" i="9"/>
  <c r="I10" i="15"/>
  <c r="I16" i="15" s="1"/>
  <c r="I21" i="15" s="1"/>
  <c r="I27" i="15" s="1"/>
  <c r="I32" i="15" s="1"/>
  <c r="I55" i="15" s="1"/>
  <c r="I69" i="15" s="1"/>
  <c r="I5" i="15"/>
  <c r="J2" i="15"/>
  <c r="L2" i="17"/>
  <c r="K5" i="17"/>
  <c r="K11" i="17"/>
  <c r="K26" i="17" s="1"/>
  <c r="E40" i="16"/>
  <c r="J93" i="11"/>
  <c r="L133" i="11"/>
  <c r="L66" i="11"/>
  <c r="L245" i="2"/>
  <c r="G8" i="20"/>
  <c r="S40" i="15"/>
  <c r="S37" i="15"/>
  <c r="K42" i="15"/>
  <c r="K36" i="15"/>
  <c r="I21" i="3"/>
  <c r="N42" i="15"/>
  <c r="N36" i="15"/>
  <c r="M14" i="3"/>
  <c r="G27" i="11"/>
  <c r="F26" i="11"/>
  <c r="J76" i="11"/>
  <c r="J133" i="11"/>
  <c r="R76" i="11"/>
  <c r="R133" i="11"/>
  <c r="H93" i="11"/>
  <c r="M18" i="3"/>
  <c r="N11" i="3"/>
  <c r="N10" i="3" s="1"/>
  <c r="P37" i="15"/>
  <c r="P41" i="15" s="1"/>
  <c r="P47" i="15" s="1"/>
  <c r="P40" i="15"/>
  <c r="M41" i="15"/>
  <c r="M46" i="15"/>
  <c r="M58" i="15" s="1"/>
  <c r="F8" i="20"/>
  <c r="N93" i="11"/>
  <c r="I36" i="15"/>
  <c r="I43" i="15"/>
  <c r="I56" i="15" s="1"/>
  <c r="I33" i="15"/>
  <c r="M21" i="3"/>
  <c r="R145" i="2"/>
  <c r="J13" i="6"/>
  <c r="L31" i="17"/>
  <c r="L30" i="17" s="1"/>
  <c r="L29" i="17" s="1"/>
  <c r="I42" i="15"/>
  <c r="R93" i="11"/>
  <c r="H66" i="11"/>
  <c r="H133" i="11"/>
  <c r="L93" i="11"/>
  <c r="I2" i="8"/>
  <c r="H4" i="8"/>
  <c r="T52" i="20"/>
  <c r="I170" i="2"/>
  <c r="H170" i="2" s="1"/>
  <c r="L37" i="15"/>
  <c r="L41" i="15" s="1"/>
  <c r="L47" i="15" s="1"/>
  <c r="L40" i="15"/>
  <c r="L43" i="15"/>
  <c r="L56" i="15" s="1"/>
  <c r="S33" i="15"/>
  <c r="S43" i="15"/>
  <c r="S56" i="15" s="1"/>
  <c r="S36" i="15"/>
  <c r="T37" i="15"/>
  <c r="T41" i="15" s="1"/>
  <c r="T47" i="15" s="1"/>
  <c r="T40" i="15"/>
  <c r="T43" i="15"/>
  <c r="T56" i="15" s="1"/>
  <c r="G32" i="20"/>
  <c r="Q40" i="15"/>
  <c r="Q42" i="15"/>
  <c r="O36" i="15"/>
  <c r="O42" i="15"/>
  <c r="F45" i="20"/>
  <c r="I12" i="6"/>
  <c r="I32" i="6"/>
  <c r="F123" i="11" l="1"/>
  <c r="F125" i="11" s="1"/>
  <c r="F124" i="11"/>
  <c r="G83" i="11"/>
  <c r="G95" i="11"/>
  <c r="F83" i="11"/>
  <c r="F95" i="11"/>
  <c r="H124" i="11"/>
  <c r="H123" i="11"/>
  <c r="H125" i="11" s="1"/>
  <c r="H83" i="11"/>
  <c r="H95" i="11"/>
  <c r="G123" i="11"/>
  <c r="G125" i="11" s="1"/>
  <c r="G124" i="11"/>
  <c r="T24" i="2"/>
  <c r="T45" i="2" s="1"/>
  <c r="S24" i="2"/>
  <c r="S45" i="2" s="1"/>
  <c r="F147" i="11"/>
  <c r="F7" i="9"/>
  <c r="F6" i="11"/>
  <c r="F131" i="11"/>
  <c r="H131" i="11"/>
  <c r="G147" i="11"/>
  <c r="G131" i="11"/>
  <c r="E32" i="3"/>
  <c r="E42" i="3" s="1"/>
  <c r="E52" i="3" s="1"/>
  <c r="E8" i="6"/>
  <c r="E30" i="6" s="1"/>
  <c r="G6" i="11"/>
  <c r="H7" i="9"/>
  <c r="P44" i="15"/>
  <c r="N17" i="3"/>
  <c r="N9" i="3" s="1"/>
  <c r="F37" i="11"/>
  <c r="F35" i="11" s="1"/>
  <c r="H190" i="2"/>
  <c r="G20" i="20" s="1"/>
  <c r="G19" i="20" s="1"/>
  <c r="L44" i="15"/>
  <c r="I189" i="2"/>
  <c r="H189" i="2" s="1"/>
  <c r="B189" i="2" s="1"/>
  <c r="O17" i="3"/>
  <c r="O9" i="3" s="1"/>
  <c r="M10" i="3"/>
  <c r="R44" i="15"/>
  <c r="R17" i="3"/>
  <c r="R9" i="3" s="1"/>
  <c r="G18" i="11"/>
  <c r="G17" i="11" s="1"/>
  <c r="J17" i="3"/>
  <c r="J9" i="3" s="1"/>
  <c r="K17" i="3"/>
  <c r="K9" i="3" s="1"/>
  <c r="I44" i="15"/>
  <c r="Q17" i="3"/>
  <c r="Q9" i="3" s="1"/>
  <c r="O44" i="15"/>
  <c r="G7" i="9"/>
  <c r="H17" i="3"/>
  <c r="H9" i="3" s="1"/>
  <c r="K44" i="15"/>
  <c r="H209" i="2"/>
  <c r="J108" i="2"/>
  <c r="H108" i="2" s="1"/>
  <c r="G36" i="11"/>
  <c r="E36" i="11" s="1"/>
  <c r="M44" i="15"/>
  <c r="F61" i="11"/>
  <c r="F81" i="11" s="1"/>
  <c r="F91" i="11" s="1"/>
  <c r="F100" i="11" s="1"/>
  <c r="F128" i="11" s="1"/>
  <c r="H41" i="16"/>
  <c r="H46" i="16"/>
  <c r="H60" i="16" s="1"/>
  <c r="G46" i="16"/>
  <c r="G60" i="16" s="1"/>
  <c r="G55" i="20" s="1"/>
  <c r="G75" i="20" s="1"/>
  <c r="J44" i="15"/>
  <c r="P17" i="3"/>
  <c r="P9" i="3" s="1"/>
  <c r="T44" i="15"/>
  <c r="H37" i="15"/>
  <c r="H41" i="15" s="1"/>
  <c r="H47" i="15" s="1"/>
  <c r="H43" i="15"/>
  <c r="H56" i="15" s="1"/>
  <c r="H70" i="15" s="1"/>
  <c r="N44" i="15"/>
  <c r="L17" i="3"/>
  <c r="L9" i="3" s="1"/>
  <c r="F11" i="20"/>
  <c r="I17" i="3"/>
  <c r="I9" i="3" s="1"/>
  <c r="F17" i="3"/>
  <c r="F9" i="3" s="1"/>
  <c r="H226" i="2"/>
  <c r="B226" i="2" s="1"/>
  <c r="F7" i="20"/>
  <c r="B56" i="2"/>
  <c r="H199" i="2"/>
  <c r="J98" i="2"/>
  <c r="H98" i="2" s="1"/>
  <c r="G41" i="11"/>
  <c r="E22" i="11"/>
  <c r="G71" i="11"/>
  <c r="F42" i="16"/>
  <c r="E42" i="16" s="1"/>
  <c r="E34" i="16"/>
  <c r="D12" i="3"/>
  <c r="B51" i="2"/>
  <c r="I50" i="2"/>
  <c r="H50" i="2" s="1"/>
  <c r="F34" i="15"/>
  <c r="F42" i="15" s="1"/>
  <c r="F109" i="11"/>
  <c r="Q44" i="15"/>
  <c r="G17" i="3"/>
  <c r="G9" i="3" s="1"/>
  <c r="F93" i="11"/>
  <c r="S44" i="15"/>
  <c r="F20" i="20"/>
  <c r="B90" i="2"/>
  <c r="I150" i="2"/>
  <c r="B151" i="2"/>
  <c r="D13" i="3"/>
  <c r="K265" i="2"/>
  <c r="K249" i="2" s="1"/>
  <c r="E35" i="16"/>
  <c r="F36" i="16"/>
  <c r="F43" i="16"/>
  <c r="F33" i="16"/>
  <c r="G7" i="20"/>
  <c r="B156" i="2"/>
  <c r="F27" i="20"/>
  <c r="F26" i="20" s="1"/>
  <c r="F25" i="20" s="1"/>
  <c r="H147" i="11"/>
  <c r="J107" i="2"/>
  <c r="B89" i="2"/>
  <c r="K46" i="15"/>
  <c r="K58" i="15" s="1"/>
  <c r="K41" i="15"/>
  <c r="J47" i="15"/>
  <c r="J48" i="16"/>
  <c r="S48" i="16"/>
  <c r="H6" i="15"/>
  <c r="I2" i="11"/>
  <c r="L149" i="2"/>
  <c r="L49" i="2" s="1"/>
  <c r="M2" i="2"/>
  <c r="F71" i="3"/>
  <c r="F85" i="3"/>
  <c r="H61" i="11"/>
  <c r="H71" i="11"/>
  <c r="J11" i="8"/>
  <c r="H7" i="3"/>
  <c r="H6" i="11"/>
  <c r="G8" i="6"/>
  <c r="G30" i="6" s="1"/>
  <c r="G32" i="3"/>
  <c r="G42" i="3" s="1"/>
  <c r="G52" i="3" s="1"/>
  <c r="L5" i="17"/>
  <c r="L11" i="17"/>
  <c r="L26" i="17" s="1"/>
  <c r="M2" i="17"/>
  <c r="J5" i="15"/>
  <c r="K2" i="15"/>
  <c r="J10" i="15"/>
  <c r="J16" i="15" s="1"/>
  <c r="J21" i="15" s="1"/>
  <c r="J27" i="15" s="1"/>
  <c r="J32" i="15" s="1"/>
  <c r="J55" i="15" s="1"/>
  <c r="J69" i="15" s="1"/>
  <c r="I5" i="9"/>
  <c r="J2" i="9"/>
  <c r="I11" i="9"/>
  <c r="I17" i="9" s="1"/>
  <c r="I22" i="9" s="1"/>
  <c r="I28" i="9" s="1"/>
  <c r="H6" i="9"/>
  <c r="I2" i="16"/>
  <c r="H10" i="16"/>
  <c r="H16" i="16" s="1"/>
  <c r="H21" i="16" s="1"/>
  <c r="H27" i="16" s="1"/>
  <c r="H32" i="16" s="1"/>
  <c r="H56" i="16" s="1"/>
  <c r="H51" i="20" s="1"/>
  <c r="H72" i="20" s="1"/>
  <c r="H5" i="16"/>
  <c r="H6" i="16" s="1"/>
  <c r="G81" i="11"/>
  <c r="G91" i="11" s="1"/>
  <c r="G100" i="11"/>
  <c r="S46" i="15"/>
  <c r="S58" i="15" s="1"/>
  <c r="S41" i="15"/>
  <c r="I70" i="15"/>
  <c r="M47" i="15"/>
  <c r="M17" i="3"/>
  <c r="H44" i="15"/>
  <c r="G26" i="11"/>
  <c r="L70" i="15"/>
  <c r="I169" i="2"/>
  <c r="H169" i="2" s="1"/>
  <c r="B170" i="2"/>
  <c r="F35" i="15"/>
  <c r="J32" i="6"/>
  <c r="J12" i="6"/>
  <c r="G13" i="20"/>
  <c r="B171" i="2"/>
  <c r="I4" i="8"/>
  <c r="J2" i="8"/>
  <c r="T70" i="15"/>
  <c r="S70" i="15"/>
  <c r="M31" i="17"/>
  <c r="M30" i="17" s="1"/>
  <c r="M29" i="17" s="1"/>
  <c r="K13" i="6"/>
  <c r="I46" i="15"/>
  <c r="I58" i="15" s="1"/>
  <c r="I41" i="15"/>
  <c r="F22" i="11" l="1"/>
  <c r="F20" i="11" s="1"/>
  <c r="F7" i="11"/>
  <c r="G7" i="11" s="1"/>
  <c r="H7" i="11" s="1"/>
  <c r="F47" i="11"/>
  <c r="F38" i="11"/>
  <c r="F48" i="11" s="1"/>
  <c r="E71" i="3"/>
  <c r="E85" i="3"/>
  <c r="J208" i="2"/>
  <c r="H208" i="2" s="1"/>
  <c r="G37" i="11"/>
  <c r="E37" i="11" s="1"/>
  <c r="D20" i="3"/>
  <c r="D18" i="3" s="1"/>
  <c r="D17" i="3" s="1"/>
  <c r="I188" i="2"/>
  <c r="I245" i="2" s="1"/>
  <c r="M9" i="3"/>
  <c r="J88" i="2"/>
  <c r="H88" i="2" s="1"/>
  <c r="B88" i="2" s="1"/>
  <c r="D11" i="3"/>
  <c r="D10" i="3" s="1"/>
  <c r="F88" i="3"/>
  <c r="H55" i="20"/>
  <c r="H75" i="20" s="1"/>
  <c r="F106" i="11"/>
  <c r="F122" i="11" s="1"/>
  <c r="G34" i="15"/>
  <c r="E34" i="15" s="1"/>
  <c r="B190" i="2"/>
  <c r="G63" i="11"/>
  <c r="G66" i="11" s="1"/>
  <c r="E66" i="11" s="1"/>
  <c r="G48" i="16"/>
  <c r="E19" i="3"/>
  <c r="E88" i="3"/>
  <c r="H48" i="16"/>
  <c r="H107" i="2"/>
  <c r="H150" i="2"/>
  <c r="B150" i="2" s="1"/>
  <c r="G73" i="11"/>
  <c r="E41" i="11"/>
  <c r="E46" i="11" s="1"/>
  <c r="B50" i="2"/>
  <c r="I145" i="2"/>
  <c r="G42" i="11"/>
  <c r="J198" i="2"/>
  <c r="H198" i="2" s="1"/>
  <c r="B98" i="2"/>
  <c r="G38" i="15"/>
  <c r="E38" i="15" s="1"/>
  <c r="E22" i="3"/>
  <c r="G46" i="11"/>
  <c r="E20" i="11"/>
  <c r="G22" i="11"/>
  <c r="G20" i="11" s="1"/>
  <c r="F23" i="20"/>
  <c r="B99" i="2"/>
  <c r="F5" i="20"/>
  <c r="F4" i="20" s="1"/>
  <c r="F42" i="20"/>
  <c r="F48" i="20" s="1"/>
  <c r="L265" i="2"/>
  <c r="L249" i="2" s="1"/>
  <c r="F41" i="16"/>
  <c r="E33" i="16"/>
  <c r="F46" i="16"/>
  <c r="F57" i="16"/>
  <c r="F52" i="20" s="1"/>
  <c r="E52" i="20" s="1"/>
  <c r="E43" i="16"/>
  <c r="D93" i="3"/>
  <c r="G27" i="20"/>
  <c r="G26" i="20" s="1"/>
  <c r="G25" i="20" s="1"/>
  <c r="K47" i="15"/>
  <c r="E36" i="16"/>
  <c r="F44" i="16"/>
  <c r="F19" i="20"/>
  <c r="F41" i="20"/>
  <c r="G42" i="20"/>
  <c r="G48" i="20" s="1"/>
  <c r="G5" i="20"/>
  <c r="G4" i="20" s="1"/>
  <c r="I4" i="11"/>
  <c r="I4" i="16"/>
  <c r="I5" i="11"/>
  <c r="I3" i="17"/>
  <c r="I6" i="17" s="1"/>
  <c r="I3" i="11"/>
  <c r="I64" i="11" s="1"/>
  <c r="I109" i="11" s="1"/>
  <c r="I34" i="11"/>
  <c r="I4" i="15"/>
  <c r="I3" i="16"/>
  <c r="I3" i="9"/>
  <c r="I6" i="9" s="1"/>
  <c r="I3" i="15"/>
  <c r="I6" i="15" s="1"/>
  <c r="I4" i="17"/>
  <c r="I4" i="9"/>
  <c r="N2" i="2"/>
  <c r="J2" i="11"/>
  <c r="M149" i="2"/>
  <c r="M49" i="2" s="1"/>
  <c r="H8" i="6"/>
  <c r="H30" i="6" s="1"/>
  <c r="H32" i="3"/>
  <c r="H42" i="3" s="1"/>
  <c r="H52" i="3" s="1"/>
  <c r="H81" i="11"/>
  <c r="H91" i="11" s="1"/>
  <c r="H100" i="11"/>
  <c r="G85" i="3"/>
  <c r="G71" i="3"/>
  <c r="I7" i="3"/>
  <c r="K11" i="8"/>
  <c r="L2" i="15"/>
  <c r="K5" i="15"/>
  <c r="K10" i="15"/>
  <c r="K16" i="15" s="1"/>
  <c r="K21" i="15" s="1"/>
  <c r="K27" i="15" s="1"/>
  <c r="K32" i="15" s="1"/>
  <c r="K55" i="15" s="1"/>
  <c r="K69" i="15" s="1"/>
  <c r="M11" i="17"/>
  <c r="M26" i="17" s="1"/>
  <c r="M5" i="17"/>
  <c r="N2" i="17"/>
  <c r="G106" i="11"/>
  <c r="G122" i="11" s="1"/>
  <c r="G128" i="11"/>
  <c r="K2" i="9"/>
  <c r="J11" i="9"/>
  <c r="J17" i="9" s="1"/>
  <c r="J22" i="9" s="1"/>
  <c r="J28" i="9" s="1"/>
  <c r="J5" i="9"/>
  <c r="I5" i="16"/>
  <c r="I10" i="16"/>
  <c r="I16" i="16" s="1"/>
  <c r="I21" i="16" s="1"/>
  <c r="I27" i="16" s="1"/>
  <c r="I32" i="16" s="1"/>
  <c r="I56" i="16" s="1"/>
  <c r="I51" i="20" s="1"/>
  <c r="I72" i="20" s="1"/>
  <c r="J2" i="16"/>
  <c r="G12" i="20"/>
  <c r="G11" i="20" s="1"/>
  <c r="K12" i="6"/>
  <c r="K32" i="6"/>
  <c r="K2" i="8"/>
  <c r="J4" i="8"/>
  <c r="B169" i="2"/>
  <c r="F45" i="11"/>
  <c r="S47" i="15"/>
  <c r="I47" i="15"/>
  <c r="L13" i="6"/>
  <c r="N31" i="17"/>
  <c r="N30" i="17" s="1"/>
  <c r="N29" i="17" s="1"/>
  <c r="F36" i="15"/>
  <c r="F33" i="15"/>
  <c r="F43" i="15"/>
  <c r="I83" i="11" l="1"/>
  <c r="I95" i="11"/>
  <c r="I123" i="11"/>
  <c r="I125" i="11" s="1"/>
  <c r="I124" i="11"/>
  <c r="E44" i="16"/>
  <c r="I47" i="16"/>
  <c r="I60" i="16" s="1"/>
  <c r="G35" i="11"/>
  <c r="E35" i="11" s="1"/>
  <c r="G38" i="11"/>
  <c r="E38" i="11" s="1"/>
  <c r="D9" i="3"/>
  <c r="E20" i="3"/>
  <c r="E18" i="3" s="1"/>
  <c r="G35" i="15"/>
  <c r="E35" i="15" s="1"/>
  <c r="J207" i="2"/>
  <c r="H207" i="2" s="1"/>
  <c r="G47" i="11"/>
  <c r="J145" i="2"/>
  <c r="H145" i="2" s="1"/>
  <c r="E63" i="11"/>
  <c r="G133" i="11"/>
  <c r="G67" i="11"/>
  <c r="H62" i="11" s="1"/>
  <c r="H67" i="11" s="1"/>
  <c r="I62" i="11" s="1"/>
  <c r="I67" i="11" s="1"/>
  <c r="J62" i="11" s="1"/>
  <c r="G41" i="20"/>
  <c r="G40" i="20" s="1"/>
  <c r="G93" i="11"/>
  <c r="E93" i="11" s="1"/>
  <c r="E23" i="3"/>
  <c r="E21" i="3" s="1"/>
  <c r="G39" i="15"/>
  <c r="B198" i="2"/>
  <c r="J188" i="2"/>
  <c r="B199" i="2"/>
  <c r="G23" i="20"/>
  <c r="G42" i="15"/>
  <c r="E42" i="15" s="1"/>
  <c r="F44" i="20"/>
  <c r="F43" i="20" s="1"/>
  <c r="F22" i="20"/>
  <c r="F18" i="20" s="1"/>
  <c r="F39" i="20" s="1"/>
  <c r="G40" i="11"/>
  <c r="E40" i="11" s="1"/>
  <c r="E42" i="11"/>
  <c r="E47" i="11" s="1"/>
  <c r="G43" i="11"/>
  <c r="E43" i="11" s="1"/>
  <c r="G76" i="11"/>
  <c r="E76" i="11" s="1"/>
  <c r="E73" i="11"/>
  <c r="E41" i="16"/>
  <c r="F48" i="16"/>
  <c r="E48" i="16" s="1"/>
  <c r="M265" i="2"/>
  <c r="M249" i="2" s="1"/>
  <c r="F40" i="20"/>
  <c r="E46" i="16"/>
  <c r="F60" i="16"/>
  <c r="I6" i="16"/>
  <c r="O2" i="2"/>
  <c r="N149" i="2"/>
  <c r="N49" i="2" s="1"/>
  <c r="K2" i="11"/>
  <c r="I61" i="11"/>
  <c r="I71" i="11"/>
  <c r="I6" i="11"/>
  <c r="I7" i="9"/>
  <c r="J4" i="9"/>
  <c r="J4" i="16"/>
  <c r="J3" i="17"/>
  <c r="J6" i="17" s="1"/>
  <c r="J4" i="15"/>
  <c r="J3" i="16"/>
  <c r="J3" i="11"/>
  <c r="J64" i="11" s="1"/>
  <c r="J109" i="11" s="1"/>
  <c r="J3" i="15"/>
  <c r="J6" i="15" s="1"/>
  <c r="J5" i="11"/>
  <c r="J34" i="11"/>
  <c r="J3" i="9"/>
  <c r="J6" i="9" s="1"/>
  <c r="J4" i="11"/>
  <c r="J4" i="17"/>
  <c r="H85" i="3"/>
  <c r="H71" i="3"/>
  <c r="I32" i="3"/>
  <c r="I42" i="3" s="1"/>
  <c r="I52" i="3" s="1"/>
  <c r="I8" i="6"/>
  <c r="I30" i="6" s="1"/>
  <c r="H106" i="11"/>
  <c r="H122" i="11" s="1"/>
  <c r="H128" i="11"/>
  <c r="J7" i="3"/>
  <c r="L11" i="8"/>
  <c r="K2" i="16"/>
  <c r="J5" i="16"/>
  <c r="J10" i="16"/>
  <c r="J16" i="16" s="1"/>
  <c r="J21" i="16" s="1"/>
  <c r="J27" i="16" s="1"/>
  <c r="J32" i="16" s="1"/>
  <c r="J56" i="16" s="1"/>
  <c r="J51" i="20" s="1"/>
  <c r="J72" i="20" s="1"/>
  <c r="L5" i="15"/>
  <c r="L10" i="15"/>
  <c r="L16" i="15" s="1"/>
  <c r="L21" i="15" s="1"/>
  <c r="L27" i="15" s="1"/>
  <c r="L32" i="15" s="1"/>
  <c r="L55" i="15" s="1"/>
  <c r="L69" i="15" s="1"/>
  <c r="M2" i="15"/>
  <c r="N5" i="17"/>
  <c r="O2" i="17"/>
  <c r="N11" i="17"/>
  <c r="N26" i="17" s="1"/>
  <c r="L2" i="9"/>
  <c r="K5" i="9"/>
  <c r="K11" i="9"/>
  <c r="K17" i="9" s="1"/>
  <c r="K22" i="9" s="1"/>
  <c r="K28" i="9" s="1"/>
  <c r="F56" i="15"/>
  <c r="M13" i="6"/>
  <c r="O31" i="17"/>
  <c r="O30" i="17" s="1"/>
  <c r="O29" i="17" s="1"/>
  <c r="L12" i="6"/>
  <c r="L32" i="6"/>
  <c r="F41" i="15"/>
  <c r="F46" i="15"/>
  <c r="F44" i="15"/>
  <c r="K4" i="8"/>
  <c r="L2" i="8"/>
  <c r="J123" i="11" l="1"/>
  <c r="J125" i="11" s="1"/>
  <c r="J124" i="11"/>
  <c r="J95" i="11"/>
  <c r="J83" i="11"/>
  <c r="J245" i="2"/>
  <c r="H245" i="2" s="1"/>
  <c r="E48" i="11"/>
  <c r="D58" i="11" s="1"/>
  <c r="I55" i="20"/>
  <c r="I75" i="20" s="1"/>
  <c r="G88" i="3"/>
  <c r="J47" i="16"/>
  <c r="J60" i="16" s="1"/>
  <c r="I7" i="11"/>
  <c r="J131" i="11"/>
  <c r="E45" i="11"/>
  <c r="G36" i="15"/>
  <c r="E36" i="15" s="1"/>
  <c r="G33" i="15"/>
  <c r="E33" i="15" s="1"/>
  <c r="G43" i="15"/>
  <c r="G56" i="15" s="1"/>
  <c r="G70" i="15" s="1"/>
  <c r="E17" i="3"/>
  <c r="E9" i="3" s="1"/>
  <c r="F47" i="20"/>
  <c r="J67" i="11"/>
  <c r="K62" i="11" s="1"/>
  <c r="H188" i="2"/>
  <c r="B188" i="2" s="1"/>
  <c r="G45" i="11"/>
  <c r="G22" i="20"/>
  <c r="G18" i="20" s="1"/>
  <c r="G39" i="20" s="1"/>
  <c r="G44" i="20"/>
  <c r="G37" i="15"/>
  <c r="E37" i="15" s="1"/>
  <c r="E39" i="15"/>
  <c r="G40" i="15"/>
  <c r="E40" i="15" s="1"/>
  <c r="G48" i="11"/>
  <c r="N265" i="2"/>
  <c r="N249" i="2" s="1"/>
  <c r="F55" i="20"/>
  <c r="F75" i="20" s="1"/>
  <c r="D88" i="3"/>
  <c r="J6" i="16"/>
  <c r="J147" i="11"/>
  <c r="I81" i="11"/>
  <c r="I91" i="11" s="1"/>
  <c r="I100" i="11"/>
  <c r="K3" i="9"/>
  <c r="K6" i="9" s="1"/>
  <c r="K4" i="9"/>
  <c r="K3" i="15"/>
  <c r="K6" i="15" s="1"/>
  <c r="K4" i="15"/>
  <c r="K3" i="11"/>
  <c r="K64" i="11" s="1"/>
  <c r="K109" i="11" s="1"/>
  <c r="K3" i="16"/>
  <c r="K4" i="17"/>
  <c r="K4" i="16"/>
  <c r="K5" i="11"/>
  <c r="K3" i="17"/>
  <c r="K6" i="17" s="1"/>
  <c r="K4" i="11"/>
  <c r="K34" i="11"/>
  <c r="J6" i="11"/>
  <c r="J7" i="9"/>
  <c r="J71" i="11"/>
  <c r="J61" i="11"/>
  <c r="L2" i="11"/>
  <c r="O149" i="2"/>
  <c r="O49" i="2" s="1"/>
  <c r="P2" i="2"/>
  <c r="M11" i="8"/>
  <c r="K7" i="3"/>
  <c r="J32" i="3"/>
  <c r="J42" i="3" s="1"/>
  <c r="J52" i="3" s="1"/>
  <c r="J8" i="6"/>
  <c r="J30" i="6" s="1"/>
  <c r="I85" i="3"/>
  <c r="I71" i="3"/>
  <c r="L2" i="16"/>
  <c r="K10" i="16"/>
  <c r="K16" i="16" s="1"/>
  <c r="K21" i="16" s="1"/>
  <c r="K27" i="16" s="1"/>
  <c r="K32" i="16" s="1"/>
  <c r="K56" i="16" s="1"/>
  <c r="K51" i="20" s="1"/>
  <c r="K72" i="20" s="1"/>
  <c r="K5" i="16"/>
  <c r="L11" i="9"/>
  <c r="L17" i="9" s="1"/>
  <c r="L22" i="9" s="1"/>
  <c r="L28" i="9" s="1"/>
  <c r="M2" i="9"/>
  <c r="L5" i="9"/>
  <c r="O5" i="17"/>
  <c r="P2" i="17"/>
  <c r="O11" i="17"/>
  <c r="O26" i="17" s="1"/>
  <c r="M10" i="15"/>
  <c r="M16" i="15" s="1"/>
  <c r="M21" i="15" s="1"/>
  <c r="M27" i="15" s="1"/>
  <c r="M32" i="15" s="1"/>
  <c r="M55" i="15" s="1"/>
  <c r="M69" i="15" s="1"/>
  <c r="N2" i="15"/>
  <c r="M5" i="15"/>
  <c r="F58" i="15"/>
  <c r="N13" i="6"/>
  <c r="P31" i="17"/>
  <c r="P30" i="17" s="1"/>
  <c r="P29" i="17" s="1"/>
  <c r="F70" i="15"/>
  <c r="L4" i="8"/>
  <c r="M2" i="8"/>
  <c r="F47" i="15"/>
  <c r="M12" i="6"/>
  <c r="M32" i="6"/>
  <c r="K124" i="11" l="1"/>
  <c r="K123" i="11"/>
  <c r="K125" i="11" s="1"/>
  <c r="K95" i="11"/>
  <c r="K83" i="11"/>
  <c r="G111" i="11"/>
  <c r="K111" i="11"/>
  <c r="H111" i="11"/>
  <c r="I111" i="11"/>
  <c r="F111" i="11"/>
  <c r="J111" i="11"/>
  <c r="I131" i="11"/>
  <c r="H88" i="3"/>
  <c r="J55" i="20"/>
  <c r="J75" i="20" s="1"/>
  <c r="K47" i="16"/>
  <c r="K60" i="16" s="1"/>
  <c r="K131" i="11"/>
  <c r="J7" i="11"/>
  <c r="G46" i="15"/>
  <c r="G58" i="15" s="1"/>
  <c r="E43" i="15"/>
  <c r="G41" i="15"/>
  <c r="E41" i="15" s="1"/>
  <c r="G44" i="15"/>
  <c r="G43" i="20"/>
  <c r="G47" i="20"/>
  <c r="K67" i="11"/>
  <c r="L62" i="11" s="1"/>
  <c r="O265" i="2"/>
  <c r="O249" i="2" s="1"/>
  <c r="L3" i="15"/>
  <c r="L6" i="15" s="1"/>
  <c r="L3" i="16"/>
  <c r="L5" i="11"/>
  <c r="L4" i="17"/>
  <c r="L3" i="11"/>
  <c r="L64" i="11" s="1"/>
  <c r="L109" i="11" s="1"/>
  <c r="L34" i="11"/>
  <c r="L4" i="11"/>
  <c r="L3" i="9"/>
  <c r="L6" i="9" s="1"/>
  <c r="L4" i="15"/>
  <c r="L3" i="17"/>
  <c r="L6" i="17" s="1"/>
  <c r="L4" i="9"/>
  <c r="L4" i="16"/>
  <c r="K7" i="9"/>
  <c r="K6" i="11"/>
  <c r="K6" i="16"/>
  <c r="J81" i="11"/>
  <c r="J91" i="11" s="1"/>
  <c r="J100" i="11"/>
  <c r="K71" i="11"/>
  <c r="K61" i="11"/>
  <c r="I106" i="11"/>
  <c r="I122" i="11" s="1"/>
  <c r="I128" i="11"/>
  <c r="Q2" i="2"/>
  <c r="P149" i="2"/>
  <c r="P49" i="2" s="1"/>
  <c r="M2" i="11"/>
  <c r="K147" i="11"/>
  <c r="K32" i="3"/>
  <c r="K42" i="3" s="1"/>
  <c r="K52" i="3" s="1"/>
  <c r="K8" i="6"/>
  <c r="K30" i="6" s="1"/>
  <c r="J85" i="3"/>
  <c r="J71" i="3"/>
  <c r="L7" i="3"/>
  <c r="N11" i="8"/>
  <c r="O2" i="15"/>
  <c r="N5" i="15"/>
  <c r="N10" i="15"/>
  <c r="N16" i="15" s="1"/>
  <c r="N21" i="15" s="1"/>
  <c r="N27" i="15" s="1"/>
  <c r="N32" i="15" s="1"/>
  <c r="N55" i="15" s="1"/>
  <c r="N69" i="15" s="1"/>
  <c r="Q2" i="17"/>
  <c r="P11" i="17"/>
  <c r="P26" i="17" s="1"/>
  <c r="P5" i="17"/>
  <c r="N2" i="9"/>
  <c r="M11" i="9"/>
  <c r="M17" i="9" s="1"/>
  <c r="M22" i="9" s="1"/>
  <c r="M28" i="9" s="1"/>
  <c r="M5" i="9"/>
  <c r="M2" i="16"/>
  <c r="L5" i="16"/>
  <c r="L10" i="16"/>
  <c r="L16" i="16" s="1"/>
  <c r="L21" i="16" s="1"/>
  <c r="L27" i="16" s="1"/>
  <c r="L32" i="16" s="1"/>
  <c r="L56" i="16" s="1"/>
  <c r="L51" i="20" s="1"/>
  <c r="L72" i="20" s="1"/>
  <c r="N32" i="6"/>
  <c r="N12" i="6"/>
  <c r="M4" i="8"/>
  <c r="N2" i="8"/>
  <c r="O13" i="6"/>
  <c r="Q31" i="17"/>
  <c r="Q30" i="17" s="1"/>
  <c r="Q29" i="17" s="1"/>
  <c r="L123" i="11" l="1"/>
  <c r="L124" i="11"/>
  <c r="L83" i="11"/>
  <c r="L95" i="11"/>
  <c r="E44" i="15"/>
  <c r="K55" i="20"/>
  <c r="K75" i="20" s="1"/>
  <c r="I88" i="3"/>
  <c r="L47" i="16"/>
  <c r="L60" i="16" s="1"/>
  <c r="K7" i="11"/>
  <c r="L131" i="11"/>
  <c r="L6" i="16"/>
  <c r="E46" i="15"/>
  <c r="G47" i="15"/>
  <c r="E47" i="15" s="1"/>
  <c r="L67" i="11"/>
  <c r="M62" i="11" s="1"/>
  <c r="P265" i="2"/>
  <c r="P249" i="2" s="1"/>
  <c r="J106" i="11"/>
  <c r="J122" i="11" s="1"/>
  <c r="J128" i="11"/>
  <c r="L147" i="11"/>
  <c r="L6" i="11"/>
  <c r="L7" i="9"/>
  <c r="M4" i="15"/>
  <c r="M3" i="17"/>
  <c r="M6" i="17" s="1"/>
  <c r="M4" i="9"/>
  <c r="M3" i="15"/>
  <c r="M6" i="15" s="1"/>
  <c r="M3" i="11"/>
  <c r="M64" i="11" s="1"/>
  <c r="M109" i="11" s="1"/>
  <c r="M4" i="11"/>
  <c r="M5" i="11"/>
  <c r="M4" i="17"/>
  <c r="M4" i="16"/>
  <c r="M3" i="16"/>
  <c r="M3" i="9"/>
  <c r="M6" i="9" s="1"/>
  <c r="M34" i="11"/>
  <c r="K100" i="11"/>
  <c r="K81" i="11"/>
  <c r="K91" i="11" s="1"/>
  <c r="L61" i="11"/>
  <c r="L71" i="11"/>
  <c r="Q149" i="2"/>
  <c r="Q49" i="2" s="1"/>
  <c r="N2" i="11"/>
  <c r="R2" i="2"/>
  <c r="M7" i="3"/>
  <c r="O11" i="8"/>
  <c r="L8" i="6"/>
  <c r="L30" i="6" s="1"/>
  <c r="L32" i="3"/>
  <c r="L42" i="3" s="1"/>
  <c r="L52" i="3" s="1"/>
  <c r="K85" i="3"/>
  <c r="K71" i="3"/>
  <c r="O2" i="9"/>
  <c r="N5" i="9"/>
  <c r="N11" i="9"/>
  <c r="N17" i="9" s="1"/>
  <c r="N22" i="9" s="1"/>
  <c r="N28" i="9" s="1"/>
  <c r="O5" i="15"/>
  <c r="P2" i="15"/>
  <c r="O10" i="15"/>
  <c r="O16" i="15" s="1"/>
  <c r="O21" i="15" s="1"/>
  <c r="O27" i="15" s="1"/>
  <c r="O32" i="15" s="1"/>
  <c r="O55" i="15" s="1"/>
  <c r="O69" i="15" s="1"/>
  <c r="Q11" i="17"/>
  <c r="Q26" i="17" s="1"/>
  <c r="Q5" i="17"/>
  <c r="R2" i="17"/>
  <c r="M10" i="16"/>
  <c r="M16" i="16" s="1"/>
  <c r="M21" i="16" s="1"/>
  <c r="M27" i="16" s="1"/>
  <c r="M32" i="16" s="1"/>
  <c r="M56" i="16" s="1"/>
  <c r="M51" i="20" s="1"/>
  <c r="M72" i="20" s="1"/>
  <c r="N2" i="16"/>
  <c r="M5" i="16"/>
  <c r="R31" i="17"/>
  <c r="R30" i="17" s="1"/>
  <c r="R29" i="17" s="1"/>
  <c r="P13" i="6"/>
  <c r="O32" i="6"/>
  <c r="O12" i="6"/>
  <c r="N4" i="8"/>
  <c r="O2" i="8"/>
  <c r="M95" i="11" l="1"/>
  <c r="M83" i="11"/>
  <c r="M123" i="11"/>
  <c r="M124" i="11"/>
  <c r="L125" i="11"/>
  <c r="L111" i="11"/>
  <c r="L55" i="20"/>
  <c r="L75" i="20" s="1"/>
  <c r="J88" i="3"/>
  <c r="M47" i="16"/>
  <c r="M60" i="16" s="1"/>
  <c r="M131" i="11"/>
  <c r="L7" i="11"/>
  <c r="M67" i="11"/>
  <c r="N62" i="11" s="1"/>
  <c r="Q265" i="2"/>
  <c r="Q249" i="2" s="1"/>
  <c r="M147" i="11"/>
  <c r="K106" i="11"/>
  <c r="K122" i="11" s="1"/>
  <c r="K128" i="11"/>
  <c r="N3" i="17"/>
  <c r="N6" i="17" s="1"/>
  <c r="N4" i="11"/>
  <c r="N3" i="9"/>
  <c r="N6" i="9" s="1"/>
  <c r="N3" i="16"/>
  <c r="N5" i="11"/>
  <c r="N4" i="15"/>
  <c r="N3" i="11"/>
  <c r="N64" i="11" s="1"/>
  <c r="N109" i="11" s="1"/>
  <c r="N4" i="16"/>
  <c r="N4" i="17"/>
  <c r="N34" i="11"/>
  <c r="N3" i="15"/>
  <c r="N6" i="15" s="1"/>
  <c r="N4" i="9"/>
  <c r="M61" i="11"/>
  <c r="M71" i="11"/>
  <c r="M6" i="16"/>
  <c r="S2" i="2"/>
  <c r="R149" i="2"/>
  <c r="R49" i="2" s="1"/>
  <c r="O2" i="11"/>
  <c r="L100" i="11"/>
  <c r="L81" i="11"/>
  <c r="L91" i="11" s="1"/>
  <c r="M6" i="11"/>
  <c r="M7" i="9"/>
  <c r="L85" i="3"/>
  <c r="L71" i="3"/>
  <c r="N7" i="3"/>
  <c r="P11" i="8"/>
  <c r="M32" i="3"/>
  <c r="M42" i="3" s="1"/>
  <c r="M52" i="3" s="1"/>
  <c r="M8" i="6"/>
  <c r="M30" i="6" s="1"/>
  <c r="O2" i="16"/>
  <c r="N5" i="16"/>
  <c r="N10" i="16"/>
  <c r="N16" i="16" s="1"/>
  <c r="N21" i="16" s="1"/>
  <c r="N27" i="16" s="1"/>
  <c r="N32" i="16" s="1"/>
  <c r="N56" i="16" s="1"/>
  <c r="N51" i="20" s="1"/>
  <c r="N72" i="20" s="1"/>
  <c r="S2" i="17"/>
  <c r="R5" i="17"/>
  <c r="R11" i="17"/>
  <c r="R26" i="17" s="1"/>
  <c r="P2" i="9"/>
  <c r="O5" i="9"/>
  <c r="O11" i="9"/>
  <c r="O17" i="9" s="1"/>
  <c r="O22" i="9" s="1"/>
  <c r="O28" i="9" s="1"/>
  <c r="P5" i="15"/>
  <c r="Q2" i="15"/>
  <c r="P10" i="15"/>
  <c r="P16" i="15" s="1"/>
  <c r="P21" i="15" s="1"/>
  <c r="P27" i="15" s="1"/>
  <c r="P32" i="15" s="1"/>
  <c r="P55" i="15" s="1"/>
  <c r="P69" i="15" s="1"/>
  <c r="P12" i="6"/>
  <c r="P32" i="6"/>
  <c r="O4" i="8"/>
  <c r="P2" i="8"/>
  <c r="S31" i="17"/>
  <c r="S30" i="17" s="1"/>
  <c r="S29" i="17" s="1"/>
  <c r="Q13" i="6"/>
  <c r="N124" i="11" l="1"/>
  <c r="N123" i="11"/>
  <c r="N83" i="11"/>
  <c r="N95" i="11"/>
  <c r="M125" i="11"/>
  <c r="M111" i="11"/>
  <c r="M55" i="20"/>
  <c r="M75" i="20" s="1"/>
  <c r="K88" i="3"/>
  <c r="N47" i="16"/>
  <c r="N60" i="16" s="1"/>
  <c r="N131" i="11"/>
  <c r="M7" i="11"/>
  <c r="N67" i="11"/>
  <c r="O62" i="11" s="1"/>
  <c r="R265" i="2"/>
  <c r="R249" i="2" s="1"/>
  <c r="S149" i="2"/>
  <c r="S49" i="2" s="1"/>
  <c r="P2" i="11"/>
  <c r="T2" i="2"/>
  <c r="N6" i="11"/>
  <c r="N7" i="9"/>
  <c r="L128" i="11"/>
  <c r="L106" i="11"/>
  <c r="L122" i="11" s="1"/>
  <c r="M81" i="11"/>
  <c r="M91" i="11" s="1"/>
  <c r="M100" i="11"/>
  <c r="O4" i="17"/>
  <c r="O4" i="15"/>
  <c r="O4" i="9"/>
  <c r="O3" i="17"/>
  <c r="O6" i="17" s="1"/>
  <c r="O5" i="11"/>
  <c r="O3" i="15"/>
  <c r="O6" i="15" s="1"/>
  <c r="O3" i="11"/>
  <c r="O64" i="11" s="1"/>
  <c r="O109" i="11" s="1"/>
  <c r="O3" i="16"/>
  <c r="O4" i="11"/>
  <c r="O34" i="11"/>
  <c r="O4" i="16"/>
  <c r="O3" i="9"/>
  <c r="O6" i="9" s="1"/>
  <c r="N6" i="16"/>
  <c r="N61" i="11"/>
  <c r="N71" i="11"/>
  <c r="N147" i="11"/>
  <c r="Q11" i="8"/>
  <c r="O7" i="3"/>
  <c r="N8" i="6"/>
  <c r="N30" i="6" s="1"/>
  <c r="N32" i="3"/>
  <c r="N42" i="3" s="1"/>
  <c r="N52" i="3" s="1"/>
  <c r="M85" i="3"/>
  <c r="M71" i="3"/>
  <c r="P5" i="9"/>
  <c r="Q2" i="9"/>
  <c r="P11" i="9"/>
  <c r="P17" i="9" s="1"/>
  <c r="P22" i="9" s="1"/>
  <c r="P28" i="9" s="1"/>
  <c r="S5" i="17"/>
  <c r="S11" i="17"/>
  <c r="S26" i="17" s="1"/>
  <c r="T2" i="17"/>
  <c r="Q10" i="15"/>
  <c r="Q16" i="15" s="1"/>
  <c r="Q21" i="15" s="1"/>
  <c r="Q27" i="15" s="1"/>
  <c r="Q32" i="15" s="1"/>
  <c r="Q55" i="15" s="1"/>
  <c r="Q69" i="15" s="1"/>
  <c r="R2" i="15"/>
  <c r="Q5" i="15"/>
  <c r="O5" i="16"/>
  <c r="P2" i="16"/>
  <c r="O10" i="16"/>
  <c r="O16" i="16" s="1"/>
  <c r="O21" i="16" s="1"/>
  <c r="O27" i="16" s="1"/>
  <c r="O32" i="16" s="1"/>
  <c r="O56" i="16" s="1"/>
  <c r="O51" i="20" s="1"/>
  <c r="O72" i="20" s="1"/>
  <c r="R13" i="6"/>
  <c r="T31" i="17"/>
  <c r="T30" i="17" s="1"/>
  <c r="T29" i="17" s="1"/>
  <c r="P4" i="8"/>
  <c r="Q2" i="8"/>
  <c r="Q32" i="6"/>
  <c r="Q12" i="6"/>
  <c r="O83" i="11" l="1"/>
  <c r="O95" i="11"/>
  <c r="N125" i="11"/>
  <c r="N111" i="11"/>
  <c r="O123" i="11"/>
  <c r="O124" i="11"/>
  <c r="N55" i="20"/>
  <c r="N75" i="20" s="1"/>
  <c r="L88" i="3"/>
  <c r="O47" i="16"/>
  <c r="O60" i="16" s="1"/>
  <c r="N7" i="11"/>
  <c r="O131" i="11"/>
  <c r="S265" i="2"/>
  <c r="S249" i="2" s="1"/>
  <c r="O6" i="16"/>
  <c r="O67" i="11"/>
  <c r="P62" i="11" s="1"/>
  <c r="O71" i="11"/>
  <c r="O61" i="11"/>
  <c r="T149" i="2"/>
  <c r="T49" i="2" s="1"/>
  <c r="U2" i="2"/>
  <c r="Q2" i="11"/>
  <c r="O147" i="11"/>
  <c r="O6" i="11"/>
  <c r="O7" i="9"/>
  <c r="P3" i="11"/>
  <c r="P64" i="11" s="1"/>
  <c r="P109" i="11" s="1"/>
  <c r="P5" i="11"/>
  <c r="P3" i="17"/>
  <c r="P6" i="17" s="1"/>
  <c r="P3" i="15"/>
  <c r="P6" i="15" s="1"/>
  <c r="P4" i="17"/>
  <c r="P4" i="16"/>
  <c r="P4" i="15"/>
  <c r="P4" i="9"/>
  <c r="P4" i="11"/>
  <c r="P34" i="11"/>
  <c r="P3" i="9"/>
  <c r="P6" i="9" s="1"/>
  <c r="P3" i="16"/>
  <c r="N100" i="11"/>
  <c r="N81" i="11"/>
  <c r="N91" i="11" s="1"/>
  <c r="M106" i="11"/>
  <c r="M122" i="11" s="1"/>
  <c r="M128" i="11"/>
  <c r="N71" i="3"/>
  <c r="N85" i="3"/>
  <c r="O32" i="3"/>
  <c r="O42" i="3" s="1"/>
  <c r="O52" i="3" s="1"/>
  <c r="O8" i="6"/>
  <c r="O30" i="6" s="1"/>
  <c r="P7" i="3"/>
  <c r="R11" i="8"/>
  <c r="S2" i="15"/>
  <c r="R5" i="15"/>
  <c r="R10" i="15"/>
  <c r="R16" i="15" s="1"/>
  <c r="R21" i="15" s="1"/>
  <c r="R27" i="15" s="1"/>
  <c r="R32" i="15" s="1"/>
  <c r="R55" i="15" s="1"/>
  <c r="R69" i="15" s="1"/>
  <c r="Q11" i="9"/>
  <c r="Q17" i="9" s="1"/>
  <c r="Q22" i="9" s="1"/>
  <c r="Q28" i="9" s="1"/>
  <c r="Q5" i="9"/>
  <c r="R2" i="9"/>
  <c r="T5" i="17"/>
  <c r="T11" i="17"/>
  <c r="T26" i="17" s="1"/>
  <c r="P5" i="16"/>
  <c r="Q2" i="16"/>
  <c r="P10" i="16"/>
  <c r="P16" i="16" s="1"/>
  <c r="P21" i="16" s="1"/>
  <c r="P27" i="16" s="1"/>
  <c r="P32" i="16" s="1"/>
  <c r="P56" i="16" s="1"/>
  <c r="P51" i="20" s="1"/>
  <c r="P72" i="20" s="1"/>
  <c r="R2" i="8"/>
  <c r="Q4" i="8"/>
  <c r="R32" i="6"/>
  <c r="R12" i="6"/>
  <c r="O125" i="11" l="1"/>
  <c r="O111" i="11"/>
  <c r="P83" i="11"/>
  <c r="P95" i="11"/>
  <c r="P123" i="11"/>
  <c r="P124" i="11"/>
  <c r="M88" i="3"/>
  <c r="O55" i="20"/>
  <c r="O75" i="20" s="1"/>
  <c r="P47" i="16"/>
  <c r="P60" i="16" s="1"/>
  <c r="O7" i="11"/>
  <c r="P131" i="11"/>
  <c r="T265" i="2"/>
  <c r="T249" i="2" s="1"/>
  <c r="P6" i="16"/>
  <c r="P147" i="11"/>
  <c r="O81" i="11"/>
  <c r="O91" i="11" s="1"/>
  <c r="O100" i="11"/>
  <c r="N106" i="11"/>
  <c r="N122" i="11" s="1"/>
  <c r="N128" i="11"/>
  <c r="U149" i="2"/>
  <c r="U49" i="2" s="1"/>
  <c r="R2" i="11"/>
  <c r="V2" i="2"/>
  <c r="P67" i="11"/>
  <c r="Q62" i="11" s="1"/>
  <c r="P71" i="11"/>
  <c r="P61" i="11"/>
  <c r="P7" i="9"/>
  <c r="P6" i="11"/>
  <c r="Q4" i="16"/>
  <c r="Q4" i="17"/>
  <c r="Q3" i="15"/>
  <c r="Q6" i="15" s="1"/>
  <c r="Q3" i="17"/>
  <c r="Q6" i="17" s="1"/>
  <c r="Q3" i="11"/>
  <c r="Q64" i="11" s="1"/>
  <c r="Q109" i="11" s="1"/>
  <c r="Q4" i="15"/>
  <c r="Q4" i="11"/>
  <c r="Q34" i="11"/>
  <c r="Q3" i="16"/>
  <c r="Q4" i="9"/>
  <c r="Q3" i="9"/>
  <c r="Q6" i="9" s="1"/>
  <c r="Q5" i="11"/>
  <c r="O71" i="3"/>
  <c r="O85" i="3"/>
  <c r="S11" i="8"/>
  <c r="R7" i="3" s="1"/>
  <c r="Q7" i="3"/>
  <c r="P32" i="3"/>
  <c r="P42" i="3" s="1"/>
  <c r="P52" i="3" s="1"/>
  <c r="P8" i="6"/>
  <c r="P30" i="6" s="1"/>
  <c r="S2" i="9"/>
  <c r="R11" i="9"/>
  <c r="R17" i="9" s="1"/>
  <c r="R22" i="9" s="1"/>
  <c r="R28" i="9" s="1"/>
  <c r="R5" i="9"/>
  <c r="S10" i="15"/>
  <c r="S16" i="15" s="1"/>
  <c r="S21" i="15" s="1"/>
  <c r="S27" i="15" s="1"/>
  <c r="S32" i="15" s="1"/>
  <c r="S55" i="15" s="1"/>
  <c r="S69" i="15" s="1"/>
  <c r="T2" i="15"/>
  <c r="S5" i="15"/>
  <c r="Q5" i="16"/>
  <c r="Q10" i="16"/>
  <c r="Q16" i="16" s="1"/>
  <c r="Q21" i="16" s="1"/>
  <c r="Q27" i="16" s="1"/>
  <c r="Q32" i="16" s="1"/>
  <c r="Q56" i="16" s="1"/>
  <c r="Q51" i="20" s="1"/>
  <c r="Q72" i="20" s="1"/>
  <c r="R2" i="16"/>
  <c r="R4" i="8"/>
  <c r="S2" i="8"/>
  <c r="P125" i="11" l="1"/>
  <c r="P111" i="11"/>
  <c r="Q123" i="11"/>
  <c r="Q124" i="11"/>
  <c r="Q95" i="11"/>
  <c r="Q83" i="11"/>
  <c r="N88" i="3"/>
  <c r="P55" i="20"/>
  <c r="P75" i="20" s="1"/>
  <c r="Q47" i="16"/>
  <c r="Q60" i="16" s="1"/>
  <c r="Q131" i="11"/>
  <c r="P7" i="11"/>
  <c r="U265" i="2"/>
  <c r="U249" i="2" s="1"/>
  <c r="R5" i="11"/>
  <c r="R4" i="9"/>
  <c r="R4" i="16"/>
  <c r="R3" i="16"/>
  <c r="R4" i="11"/>
  <c r="R3" i="11"/>
  <c r="R64" i="11" s="1"/>
  <c r="R109" i="11" s="1"/>
  <c r="R4" i="17"/>
  <c r="R3" i="9"/>
  <c r="R6" i="9" s="1"/>
  <c r="R34" i="11"/>
  <c r="R4" i="15"/>
  <c r="R3" i="17"/>
  <c r="R6" i="17" s="1"/>
  <c r="R3" i="15"/>
  <c r="R6" i="15" s="1"/>
  <c r="Q7" i="9"/>
  <c r="Q6" i="11"/>
  <c r="Q61" i="11"/>
  <c r="Q71" i="11"/>
  <c r="Q147" i="11"/>
  <c r="O128" i="11"/>
  <c r="O106" i="11"/>
  <c r="O122" i="11" s="1"/>
  <c r="Q67" i="11"/>
  <c r="R62" i="11" s="1"/>
  <c r="Q6" i="16"/>
  <c r="P100" i="11"/>
  <c r="P81" i="11"/>
  <c r="P91" i="11" s="1"/>
  <c r="S2" i="11"/>
  <c r="V149" i="2"/>
  <c r="V49" i="2" s="1"/>
  <c r="W2" i="2"/>
  <c r="Q8" i="6"/>
  <c r="Q30" i="6" s="1"/>
  <c r="Q32" i="3"/>
  <c r="Q42" i="3" s="1"/>
  <c r="Q52" i="3" s="1"/>
  <c r="R32" i="3"/>
  <c r="R42" i="3" s="1"/>
  <c r="R52" i="3" s="1"/>
  <c r="R8" i="6"/>
  <c r="R30" i="6" s="1"/>
  <c r="P85" i="3"/>
  <c r="P71" i="3"/>
  <c r="S2" i="16"/>
  <c r="R10" i="16"/>
  <c r="R16" i="16" s="1"/>
  <c r="R21" i="16" s="1"/>
  <c r="R27" i="16" s="1"/>
  <c r="R32" i="16" s="1"/>
  <c r="R56" i="16" s="1"/>
  <c r="R51" i="20" s="1"/>
  <c r="R72" i="20" s="1"/>
  <c r="R5" i="16"/>
  <c r="T5" i="15"/>
  <c r="T10" i="15"/>
  <c r="T16" i="15" s="1"/>
  <c r="T21" i="15" s="1"/>
  <c r="T27" i="15" s="1"/>
  <c r="T32" i="15" s="1"/>
  <c r="T55" i="15" s="1"/>
  <c r="T69" i="15" s="1"/>
  <c r="S5" i="9"/>
  <c r="T2" i="9"/>
  <c r="S11" i="9"/>
  <c r="S17" i="9" s="1"/>
  <c r="S22" i="9" s="1"/>
  <c r="S28" i="9" s="1"/>
  <c r="S4" i="8"/>
  <c r="E12" i="8" s="1"/>
  <c r="T2" i="8"/>
  <c r="R124" i="11" l="1"/>
  <c r="R123" i="11"/>
  <c r="Q125" i="11"/>
  <c r="Q111" i="11"/>
  <c r="R95" i="11"/>
  <c r="R83" i="11"/>
  <c r="O88" i="3"/>
  <c r="Q55" i="20"/>
  <c r="Q75" i="20" s="1"/>
  <c r="R47" i="16"/>
  <c r="R60" i="16" s="1"/>
  <c r="Q7" i="11"/>
  <c r="R67" i="11"/>
  <c r="S62" i="11" s="1"/>
  <c r="R131" i="11"/>
  <c r="V265" i="2"/>
  <c r="V249" i="2" s="1"/>
  <c r="S5" i="11"/>
  <c r="S34" i="11"/>
  <c r="S3" i="17"/>
  <c r="S6" i="17" s="1"/>
  <c r="S3" i="15"/>
  <c r="S6" i="15" s="1"/>
  <c r="S3" i="11"/>
  <c r="S64" i="11" s="1"/>
  <c r="S4" i="11"/>
  <c r="S4" i="16"/>
  <c r="S47" i="16" s="1"/>
  <c r="S4" i="15"/>
  <c r="S4" i="9"/>
  <c r="S4" i="17"/>
  <c r="S3" i="9"/>
  <c r="S6" i="9" s="1"/>
  <c r="S3" i="16"/>
  <c r="Q100" i="11"/>
  <c r="Q81" i="11"/>
  <c r="Q91" i="11" s="1"/>
  <c r="W149" i="2"/>
  <c r="W49" i="2" s="1"/>
  <c r="T2" i="11"/>
  <c r="P128" i="11"/>
  <c r="P106" i="11"/>
  <c r="P122" i="11" s="1"/>
  <c r="R6" i="16"/>
  <c r="R61" i="11"/>
  <c r="R71" i="11"/>
  <c r="R147" i="11"/>
  <c r="R7" i="9"/>
  <c r="R6" i="11"/>
  <c r="Q85" i="3"/>
  <c r="Q71" i="3"/>
  <c r="R85" i="3"/>
  <c r="R71" i="3"/>
  <c r="T11" i="9"/>
  <c r="T17" i="9" s="1"/>
  <c r="T22" i="9" s="1"/>
  <c r="T28" i="9" s="1"/>
  <c r="E2" i="10"/>
  <c r="T5" i="9"/>
  <c r="S10" i="16"/>
  <c r="S16" i="16" s="1"/>
  <c r="S21" i="16" s="1"/>
  <c r="S27" i="16" s="1"/>
  <c r="S32" i="16" s="1"/>
  <c r="S56" i="16" s="1"/>
  <c r="S51" i="20" s="1"/>
  <c r="S72" i="20" s="1"/>
  <c r="T2" i="16"/>
  <c r="S5" i="16"/>
  <c r="R12" i="8"/>
  <c r="E14" i="8"/>
  <c r="G14" i="8"/>
  <c r="H13" i="8"/>
  <c r="I13" i="8"/>
  <c r="K12" i="8"/>
  <c r="L13" i="8"/>
  <c r="M13" i="8"/>
  <c r="O14" i="8"/>
  <c r="P12" i="8"/>
  <c r="R14" i="8"/>
  <c r="E13" i="8"/>
  <c r="E20" i="8" s="1"/>
  <c r="F14" i="8"/>
  <c r="G12" i="8"/>
  <c r="H12" i="8"/>
  <c r="J12" i="8"/>
  <c r="K13" i="8"/>
  <c r="L14" i="8"/>
  <c r="N12" i="8"/>
  <c r="O12" i="8"/>
  <c r="P14" i="8"/>
  <c r="Q12" i="8"/>
  <c r="Q13" i="8"/>
  <c r="F13" i="8"/>
  <c r="G13" i="8"/>
  <c r="I12" i="8"/>
  <c r="J14" i="8"/>
  <c r="K14" i="8"/>
  <c r="M14" i="8"/>
  <c r="N14" i="8"/>
  <c r="O13" i="8"/>
  <c r="Q14" i="8"/>
  <c r="R13" i="8"/>
  <c r="E19" i="8"/>
  <c r="F12" i="8"/>
  <c r="H14" i="8"/>
  <c r="I14" i="8"/>
  <c r="J13" i="8"/>
  <c r="L12" i="8"/>
  <c r="M12" i="8"/>
  <c r="N13" i="8"/>
  <c r="P13" i="8"/>
  <c r="T4" i="8"/>
  <c r="S12" i="8" s="1"/>
  <c r="U2" i="8"/>
  <c r="S95" i="11" l="1"/>
  <c r="S83" i="11"/>
  <c r="R125" i="11"/>
  <c r="R111" i="11"/>
  <c r="S123" i="11"/>
  <c r="S124" i="11"/>
  <c r="F18" i="9"/>
  <c r="D74" i="3" s="1"/>
  <c r="D73" i="3" s="1"/>
  <c r="F29" i="9"/>
  <c r="R55" i="20"/>
  <c r="R75" i="20" s="1"/>
  <c r="P88" i="3"/>
  <c r="R7" i="11"/>
  <c r="S131" i="11"/>
  <c r="F88" i="11"/>
  <c r="S67" i="11"/>
  <c r="T62" i="11" s="1"/>
  <c r="W265" i="2"/>
  <c r="W249" i="2" s="1"/>
  <c r="S6" i="16"/>
  <c r="R81" i="11"/>
  <c r="R91" i="11" s="1"/>
  <c r="R100" i="11"/>
  <c r="S147" i="11"/>
  <c r="S61" i="11"/>
  <c r="S71" i="11"/>
  <c r="S60" i="16"/>
  <c r="Q128" i="11"/>
  <c r="Q106" i="11"/>
  <c r="Q122" i="11" s="1"/>
  <c r="S109" i="11"/>
  <c r="S6" i="11"/>
  <c r="S7" i="9"/>
  <c r="T4" i="11"/>
  <c r="T4" i="9"/>
  <c r="T4" i="16"/>
  <c r="T3" i="9"/>
  <c r="T6" i="9" s="1"/>
  <c r="T4" i="15"/>
  <c r="T3" i="15"/>
  <c r="T6" i="15" s="1"/>
  <c r="T3" i="16"/>
  <c r="T4" i="17"/>
  <c r="T3" i="11"/>
  <c r="T64" i="11" s="1"/>
  <c r="T5" i="11"/>
  <c r="T34" i="11"/>
  <c r="T3" i="17"/>
  <c r="T6" i="17" s="1"/>
  <c r="F24" i="9"/>
  <c r="F13" i="9"/>
  <c r="F23" i="9"/>
  <c r="F12" i="9"/>
  <c r="E4" i="10"/>
  <c r="E21" i="10" s="1"/>
  <c r="F2" i="10"/>
  <c r="T10" i="16"/>
  <c r="T16" i="16" s="1"/>
  <c r="T21" i="16" s="1"/>
  <c r="T27" i="16" s="1"/>
  <c r="T32" i="16" s="1"/>
  <c r="T56" i="16" s="1"/>
  <c r="T51" i="20" s="1"/>
  <c r="T72" i="20" s="1"/>
  <c r="T5" i="16"/>
  <c r="I261" i="2"/>
  <c r="F19" i="8"/>
  <c r="I277" i="2"/>
  <c r="K97" i="11"/>
  <c r="K88" i="11"/>
  <c r="K68" i="11"/>
  <c r="K65" i="11" s="1"/>
  <c r="K78" i="11"/>
  <c r="F20" i="8"/>
  <c r="G20" i="8" s="1"/>
  <c r="H20" i="8" s="1"/>
  <c r="I20" i="8" s="1"/>
  <c r="J20" i="8" s="1"/>
  <c r="K20" i="8" s="1"/>
  <c r="L20" i="8" s="1"/>
  <c r="M20" i="8" s="1"/>
  <c r="N20" i="8" s="1"/>
  <c r="O20" i="8" s="1"/>
  <c r="P20" i="8" s="1"/>
  <c r="Q20" i="8" s="1"/>
  <c r="R20" i="8" s="1"/>
  <c r="V2" i="8"/>
  <c r="U4" i="8"/>
  <c r="J97" i="11"/>
  <c r="J88" i="11"/>
  <c r="J68" i="11"/>
  <c r="J65" i="11" s="1"/>
  <c r="J78" i="11"/>
  <c r="O68" i="11"/>
  <c r="O65" i="11" s="1"/>
  <c r="O88" i="11"/>
  <c r="O97" i="11"/>
  <c r="O78" i="11"/>
  <c r="S78" i="11"/>
  <c r="S97" i="11"/>
  <c r="S68" i="11"/>
  <c r="S88" i="11"/>
  <c r="H88" i="11"/>
  <c r="H68" i="11"/>
  <c r="H65" i="11" s="1"/>
  <c r="H97" i="11"/>
  <c r="H78" i="11"/>
  <c r="I78" i="11"/>
  <c r="I88" i="11"/>
  <c r="I97" i="11"/>
  <c r="I68" i="11"/>
  <c r="I65" i="11" s="1"/>
  <c r="R68" i="11"/>
  <c r="R65" i="11" s="1"/>
  <c r="R78" i="11"/>
  <c r="R97" i="11"/>
  <c r="R88" i="11"/>
  <c r="N88" i="11"/>
  <c r="N97" i="11"/>
  <c r="N78" i="11"/>
  <c r="N68" i="11"/>
  <c r="N65" i="11" s="1"/>
  <c r="S13" i="8"/>
  <c r="M78" i="11"/>
  <c r="M97" i="11"/>
  <c r="M88" i="11"/>
  <c r="M68" i="11"/>
  <c r="M65" i="11" s="1"/>
  <c r="F78" i="11"/>
  <c r="D68" i="11"/>
  <c r="D97" i="11"/>
  <c r="F68" i="11"/>
  <c r="F65" i="11" s="1"/>
  <c r="D88" i="11"/>
  <c r="D78" i="11"/>
  <c r="F97" i="11"/>
  <c r="S14" i="8"/>
  <c r="L78" i="11"/>
  <c r="L97" i="11"/>
  <c r="L88" i="11"/>
  <c r="L68" i="11"/>
  <c r="L65" i="11" s="1"/>
  <c r="Q88" i="11"/>
  <c r="Q97" i="11"/>
  <c r="Q68" i="11"/>
  <c r="Q65" i="11" s="1"/>
  <c r="Q78" i="11"/>
  <c r="G68" i="11"/>
  <c r="G65" i="11" s="1"/>
  <c r="G88" i="11"/>
  <c r="G97" i="11"/>
  <c r="G78" i="11"/>
  <c r="P97" i="11"/>
  <c r="P68" i="11"/>
  <c r="P65" i="11" s="1"/>
  <c r="P78" i="11"/>
  <c r="P88" i="11"/>
  <c r="S125" i="11" l="1"/>
  <c r="S111" i="11"/>
  <c r="T123" i="11"/>
  <c r="T124" i="11"/>
  <c r="T83" i="11"/>
  <c r="T95" i="11"/>
  <c r="F113" i="11"/>
  <c r="G18" i="9"/>
  <c r="G29" i="9"/>
  <c r="T47" i="16"/>
  <c r="T60" i="16" s="1"/>
  <c r="T131" i="11"/>
  <c r="S65" i="11"/>
  <c r="T6" i="16"/>
  <c r="Q88" i="3"/>
  <c r="S55" i="20"/>
  <c r="T67" i="11"/>
  <c r="T61" i="11"/>
  <c r="T71" i="11"/>
  <c r="S7" i="11"/>
  <c r="R128" i="11"/>
  <c r="R106" i="11"/>
  <c r="R122" i="11" s="1"/>
  <c r="T109" i="11"/>
  <c r="T147" i="11"/>
  <c r="T6" i="11"/>
  <c r="T7" i="9"/>
  <c r="E64" i="11"/>
  <c r="S81" i="11"/>
  <c r="S91" i="11" s="1"/>
  <c r="S100" i="11"/>
  <c r="F112" i="11"/>
  <c r="F19" i="9"/>
  <c r="F17" i="16"/>
  <c r="F18" i="16" s="1"/>
  <c r="F17" i="15"/>
  <c r="F18" i="15" s="1"/>
  <c r="F12" i="15"/>
  <c r="D37" i="3"/>
  <c r="F102" i="11"/>
  <c r="F119" i="11" s="1"/>
  <c r="F69" i="16" s="1"/>
  <c r="F64" i="20" s="1"/>
  <c r="F14" i="9"/>
  <c r="F28" i="15"/>
  <c r="F29" i="15" s="1"/>
  <c r="F28" i="16"/>
  <c r="F29" i="16" s="1"/>
  <c r="F30" i="9"/>
  <c r="D36" i="3"/>
  <c r="F11" i="15"/>
  <c r="F13" i="15" s="1"/>
  <c r="F11" i="16"/>
  <c r="F13" i="16" s="1"/>
  <c r="E74" i="3"/>
  <c r="E73" i="3" s="1"/>
  <c r="G24" i="9"/>
  <c r="G23" i="9"/>
  <c r="G12" i="9"/>
  <c r="G13" i="9"/>
  <c r="F23" i="15"/>
  <c r="F101" i="11"/>
  <c r="F25" i="9"/>
  <c r="F22" i="15"/>
  <c r="F22" i="16"/>
  <c r="F24" i="16" s="1"/>
  <c r="G2" i="10"/>
  <c r="F4" i="10"/>
  <c r="F21" i="10" s="1"/>
  <c r="T78" i="11"/>
  <c r="T68" i="11"/>
  <c r="T97" i="11"/>
  <c r="T88" i="11"/>
  <c r="G19" i="8"/>
  <c r="J277" i="2"/>
  <c r="J261" i="2"/>
  <c r="V4" i="8"/>
  <c r="W2" i="8"/>
  <c r="S20" i="8"/>
  <c r="F51" i="16"/>
  <c r="D25" i="3"/>
  <c r="F50" i="15"/>
  <c r="F52" i="16"/>
  <c r="D26" i="3"/>
  <c r="F51" i="15"/>
  <c r="T125" i="11" l="1"/>
  <c r="T111" i="11"/>
  <c r="F61" i="16"/>
  <c r="G113" i="11"/>
  <c r="H29" i="9"/>
  <c r="H18" i="9"/>
  <c r="D35" i="3"/>
  <c r="D34" i="3" s="1"/>
  <c r="D59" i="3" s="1"/>
  <c r="F17" i="17" s="1"/>
  <c r="F61" i="15"/>
  <c r="F72" i="15" s="1"/>
  <c r="F62" i="16"/>
  <c r="F57" i="20" s="1"/>
  <c r="E47" i="16"/>
  <c r="T55" i="20"/>
  <c r="T75" i="20" s="1"/>
  <c r="R88" i="3"/>
  <c r="D10" i="11"/>
  <c r="F74" i="11" s="1"/>
  <c r="T65" i="11"/>
  <c r="E65" i="11" s="1"/>
  <c r="T7" i="11"/>
  <c r="T100" i="11"/>
  <c r="T81" i="11"/>
  <c r="T91" i="11" s="1"/>
  <c r="E109" i="11"/>
  <c r="S106" i="11"/>
  <c r="S122" i="11" s="1"/>
  <c r="S128" i="11"/>
  <c r="S75" i="20"/>
  <c r="F145" i="11"/>
  <c r="F144" i="11" s="1"/>
  <c r="F118" i="11"/>
  <c r="F117" i="11" s="1"/>
  <c r="F103" i="11"/>
  <c r="D101" i="3" s="1"/>
  <c r="G112" i="11"/>
  <c r="G22" i="15"/>
  <c r="G22" i="16"/>
  <c r="G24" i="16" s="1"/>
  <c r="G101" i="11"/>
  <c r="G23" i="15"/>
  <c r="G25" i="9"/>
  <c r="F24" i="15"/>
  <c r="F60" i="15" s="1"/>
  <c r="F71" i="15" s="1"/>
  <c r="E36" i="3"/>
  <c r="G11" i="15"/>
  <c r="G11" i="16"/>
  <c r="G13" i="16" s="1"/>
  <c r="G17" i="16"/>
  <c r="G18" i="16" s="1"/>
  <c r="G17" i="15"/>
  <c r="G18" i="15" s="1"/>
  <c r="G19" i="9"/>
  <c r="D78" i="3"/>
  <c r="F56" i="20"/>
  <c r="D96" i="3"/>
  <c r="H12" i="9"/>
  <c r="H23" i="9"/>
  <c r="F74" i="3"/>
  <c r="F73" i="3" s="1"/>
  <c r="H13" i="9"/>
  <c r="H24" i="9"/>
  <c r="G102" i="11"/>
  <c r="G119" i="11" s="1"/>
  <c r="G69" i="16" s="1"/>
  <c r="G64" i="20" s="1"/>
  <c r="G12" i="15"/>
  <c r="G14" i="9"/>
  <c r="E37" i="3"/>
  <c r="G28" i="16"/>
  <c r="G29" i="16" s="1"/>
  <c r="G28" i="15"/>
  <c r="G29" i="15" s="1"/>
  <c r="G30" i="9"/>
  <c r="G4" i="10"/>
  <c r="G21" i="10" s="1"/>
  <c r="H2" i="10"/>
  <c r="W4" i="8"/>
  <c r="X2" i="8"/>
  <c r="E26" i="3"/>
  <c r="G51" i="15"/>
  <c r="G52" i="16"/>
  <c r="F52" i="15"/>
  <c r="F59" i="15" s="1"/>
  <c r="F57" i="15"/>
  <c r="D24" i="3"/>
  <c r="D8" i="3" s="1"/>
  <c r="D58" i="3" s="1"/>
  <c r="H19" i="8"/>
  <c r="K277" i="2"/>
  <c r="K261" i="2"/>
  <c r="F53" i="16"/>
  <c r="F59" i="16" s="1"/>
  <c r="F54" i="20" s="1"/>
  <c r="D94" i="3"/>
  <c r="F58" i="16"/>
  <c r="G50" i="15"/>
  <c r="E25" i="3"/>
  <c r="G51" i="16"/>
  <c r="D97" i="3" l="1"/>
  <c r="D55" i="3"/>
  <c r="D54" i="3" s="1"/>
  <c r="D31" i="6" s="1"/>
  <c r="D33" i="6" s="1"/>
  <c r="H113" i="11"/>
  <c r="F94" i="11"/>
  <c r="F110" i="11" s="1"/>
  <c r="F68" i="16" s="1"/>
  <c r="I29" i="9"/>
  <c r="I18" i="9"/>
  <c r="F73" i="15"/>
  <c r="G61" i="16"/>
  <c r="E96" i="3" s="1"/>
  <c r="F63" i="15"/>
  <c r="E35" i="3"/>
  <c r="E55" i="3" s="1"/>
  <c r="G13" i="17" s="1"/>
  <c r="G12" i="17" s="1"/>
  <c r="G61" i="15"/>
  <c r="G72" i="15" s="1"/>
  <c r="G62" i="16"/>
  <c r="E97" i="3" s="1"/>
  <c r="E75" i="20"/>
  <c r="E55" i="20"/>
  <c r="F96" i="11"/>
  <c r="E24" i="3"/>
  <c r="E8" i="3" s="1"/>
  <c r="E58" i="3" s="1"/>
  <c r="E77" i="3" s="1"/>
  <c r="F77" i="11"/>
  <c r="F137" i="11"/>
  <c r="T106" i="11"/>
  <c r="T122" i="11" s="1"/>
  <c r="T128" i="11"/>
  <c r="H101" i="11"/>
  <c r="H25" i="9"/>
  <c r="H23" i="15"/>
  <c r="H17" i="16"/>
  <c r="H18" i="16" s="1"/>
  <c r="H17" i="15"/>
  <c r="H18" i="15" s="1"/>
  <c r="H19" i="9"/>
  <c r="E78" i="3"/>
  <c r="H22" i="15"/>
  <c r="H22" i="16"/>
  <c r="H24" i="16" s="1"/>
  <c r="H28" i="16"/>
  <c r="H29" i="16" s="1"/>
  <c r="H28" i="15"/>
  <c r="H29" i="15" s="1"/>
  <c r="H30" i="9"/>
  <c r="G145" i="11"/>
  <c r="G144" i="11" s="1"/>
  <c r="G118" i="11"/>
  <c r="G117" i="11" s="1"/>
  <c r="G103" i="11"/>
  <c r="E101" i="3" s="1"/>
  <c r="G24" i="15"/>
  <c r="F143" i="11"/>
  <c r="F66" i="16"/>
  <c r="F61" i="20" s="1"/>
  <c r="H112" i="11"/>
  <c r="H11" i="16"/>
  <c r="H13" i="16" s="1"/>
  <c r="F36" i="3"/>
  <c r="H11" i="15"/>
  <c r="H14" i="9"/>
  <c r="F37" i="3"/>
  <c r="H12" i="15"/>
  <c r="H102" i="11"/>
  <c r="H119" i="11" s="1"/>
  <c r="H69" i="16" s="1"/>
  <c r="H64" i="20" s="1"/>
  <c r="G13" i="15"/>
  <c r="I2" i="10"/>
  <c r="H4" i="10"/>
  <c r="H21" i="10" s="1"/>
  <c r="I13" i="9"/>
  <c r="L277" i="2"/>
  <c r="I52" i="16" s="1"/>
  <c r="I12" i="9"/>
  <c r="I24" i="9"/>
  <c r="I23" i="9"/>
  <c r="L261" i="2"/>
  <c r="I51" i="16" s="1"/>
  <c r="I19" i="8"/>
  <c r="F16" i="17"/>
  <c r="F15" i="17" s="1"/>
  <c r="D77" i="3"/>
  <c r="D76" i="3" s="1"/>
  <c r="D80" i="3" s="1"/>
  <c r="D10" i="6" s="1"/>
  <c r="D57" i="3"/>
  <c r="G58" i="16"/>
  <c r="E94" i="3"/>
  <c r="G53" i="16"/>
  <c r="G59" i="16" s="1"/>
  <c r="G54" i="20" s="1"/>
  <c r="F53" i="20"/>
  <c r="H50" i="15"/>
  <c r="F25" i="3"/>
  <c r="H51" i="16"/>
  <c r="F26" i="3"/>
  <c r="H52" i="16"/>
  <c r="H51" i="15"/>
  <c r="G57" i="15"/>
  <c r="G52" i="15"/>
  <c r="G59" i="15" s="1"/>
  <c r="Y2" i="8"/>
  <c r="X4" i="8"/>
  <c r="G60" i="15" l="1"/>
  <c r="G71" i="15" s="1"/>
  <c r="G73" i="15" s="1"/>
  <c r="F74" i="15"/>
  <c r="I53" i="16"/>
  <c r="I59" i="16" s="1"/>
  <c r="I54" i="20" s="1"/>
  <c r="I58" i="16"/>
  <c r="I53" i="20" s="1"/>
  <c r="G94" i="3"/>
  <c r="F13" i="17"/>
  <c r="F12" i="17" s="1"/>
  <c r="F19" i="17" s="1"/>
  <c r="F27" i="17" s="1"/>
  <c r="E54" i="3"/>
  <c r="E31" i="6" s="1"/>
  <c r="E33" i="6" s="1"/>
  <c r="G56" i="20"/>
  <c r="I113" i="11"/>
  <c r="J18" i="9"/>
  <c r="J29" i="9"/>
  <c r="H24" i="15"/>
  <c r="G57" i="20"/>
  <c r="H62" i="16"/>
  <c r="H57" i="20" s="1"/>
  <c r="F35" i="3"/>
  <c r="F55" i="3" s="1"/>
  <c r="F63" i="20"/>
  <c r="F67" i="16"/>
  <c r="H61" i="15"/>
  <c r="H72" i="15" s="1"/>
  <c r="H61" i="16"/>
  <c r="H56" i="20" s="1"/>
  <c r="E34" i="3"/>
  <c r="E59" i="3" s="1"/>
  <c r="G17" i="17" s="1"/>
  <c r="F78" i="3"/>
  <c r="E76" i="3"/>
  <c r="E80" i="3" s="1"/>
  <c r="E10" i="6" s="1"/>
  <c r="G16" i="17"/>
  <c r="F75" i="11"/>
  <c r="F136" i="11" s="1"/>
  <c r="G72" i="11"/>
  <c r="G74" i="11"/>
  <c r="G137" i="11" s="1"/>
  <c r="G92" i="11"/>
  <c r="G94" i="11"/>
  <c r="G110" i="11" s="1"/>
  <c r="G68" i="16" s="1"/>
  <c r="F116" i="11"/>
  <c r="G63" i="15"/>
  <c r="H13" i="15"/>
  <c r="G143" i="11"/>
  <c r="G66" i="16"/>
  <c r="G61" i="20" s="1"/>
  <c r="H145" i="11"/>
  <c r="H144" i="11" s="1"/>
  <c r="H103" i="11"/>
  <c r="F101" i="3" s="1"/>
  <c r="H118" i="11"/>
  <c r="H117" i="11" s="1"/>
  <c r="J2" i="10"/>
  <c r="I4" i="10"/>
  <c r="I21" i="10" s="1"/>
  <c r="G74" i="3"/>
  <c r="G73" i="3" s="1"/>
  <c r="I19" i="9"/>
  <c r="I17" i="15"/>
  <c r="I17" i="16"/>
  <c r="I22" i="15"/>
  <c r="I22" i="16"/>
  <c r="J19" i="8"/>
  <c r="M261" i="2"/>
  <c r="J51" i="16" s="1"/>
  <c r="M277" i="2"/>
  <c r="J52" i="16" s="1"/>
  <c r="J24" i="9"/>
  <c r="J23" i="9"/>
  <c r="J12" i="9"/>
  <c r="J13" i="9"/>
  <c r="I14" i="9"/>
  <c r="I12" i="15"/>
  <c r="G37" i="3"/>
  <c r="I102" i="11"/>
  <c r="H57" i="15"/>
  <c r="H52" i="15"/>
  <c r="H59" i="15" s="1"/>
  <c r="G25" i="3"/>
  <c r="I50" i="15"/>
  <c r="I112" i="11"/>
  <c r="I51" i="15"/>
  <c r="G26" i="3"/>
  <c r="Y4" i="8"/>
  <c r="Z2" i="8"/>
  <c r="H53" i="16"/>
  <c r="H59" i="16" s="1"/>
  <c r="H54" i="20" s="1"/>
  <c r="F94" i="3"/>
  <c r="H58" i="16"/>
  <c r="F24" i="3"/>
  <c r="F8" i="3" s="1"/>
  <c r="F58" i="3" s="1"/>
  <c r="G53" i="20"/>
  <c r="D61" i="3"/>
  <c r="D34" i="6"/>
  <c r="I28" i="16"/>
  <c r="I30" i="9"/>
  <c r="I28" i="15"/>
  <c r="I23" i="15"/>
  <c r="I25" i="9"/>
  <c r="I101" i="11"/>
  <c r="I11" i="16"/>
  <c r="I11" i="15"/>
  <c r="G36" i="3"/>
  <c r="H60" i="15" l="1"/>
  <c r="H71" i="15" s="1"/>
  <c r="H73" i="15" s="1"/>
  <c r="G74" i="15"/>
  <c r="J58" i="16"/>
  <c r="J53" i="20" s="1"/>
  <c r="J53" i="16"/>
  <c r="J59" i="16" s="1"/>
  <c r="J54" i="20" s="1"/>
  <c r="H94" i="3"/>
  <c r="G35" i="3"/>
  <c r="G55" i="3" s="1"/>
  <c r="F34" i="3"/>
  <c r="F59" i="3" s="1"/>
  <c r="H17" i="17" s="1"/>
  <c r="F97" i="3"/>
  <c r="F96" i="3"/>
  <c r="K18" i="9"/>
  <c r="K29" i="9"/>
  <c r="J113" i="11"/>
  <c r="E57" i="3"/>
  <c r="E34" i="6" s="1"/>
  <c r="F62" i="20"/>
  <c r="G63" i="20"/>
  <c r="G62" i="20" s="1"/>
  <c r="G67" i="16"/>
  <c r="G15" i="17"/>
  <c r="G19" i="17" s="1"/>
  <c r="G22" i="17" s="1"/>
  <c r="H63" i="15"/>
  <c r="F22" i="17"/>
  <c r="G77" i="11"/>
  <c r="H72" i="11" s="1"/>
  <c r="G96" i="11"/>
  <c r="H66" i="16"/>
  <c r="H61" i="20" s="1"/>
  <c r="H143" i="11"/>
  <c r="F54" i="3"/>
  <c r="F31" i="6" s="1"/>
  <c r="F33" i="6" s="1"/>
  <c r="H13" i="17"/>
  <c r="H12" i="17" s="1"/>
  <c r="G78" i="3"/>
  <c r="K2" i="10"/>
  <c r="J4" i="10"/>
  <c r="J21" i="10" s="1"/>
  <c r="G24" i="3"/>
  <c r="G8" i="3" s="1"/>
  <c r="G58" i="3" s="1"/>
  <c r="I16" i="17" s="1"/>
  <c r="I29" i="16"/>
  <c r="I145" i="11"/>
  <c r="I144" i="11" s="1"/>
  <c r="I103" i="11"/>
  <c r="I118" i="11"/>
  <c r="I52" i="15"/>
  <c r="I59" i="15" s="1"/>
  <c r="I57" i="15"/>
  <c r="J11" i="16"/>
  <c r="J13" i="16" s="1"/>
  <c r="J11" i="15"/>
  <c r="H36" i="3"/>
  <c r="H74" i="3"/>
  <c r="H73" i="3" s="1"/>
  <c r="J17" i="15"/>
  <c r="J18" i="15" s="1"/>
  <c r="J17" i="16"/>
  <c r="J18" i="16" s="1"/>
  <c r="J19" i="9"/>
  <c r="K23" i="9"/>
  <c r="K24" i="9"/>
  <c r="N277" i="2"/>
  <c r="K52" i="16" s="1"/>
  <c r="K12" i="9"/>
  <c r="K13" i="9"/>
  <c r="N261" i="2"/>
  <c r="K51" i="16" s="1"/>
  <c r="K19" i="8"/>
  <c r="I18" i="16"/>
  <c r="I13" i="16"/>
  <c r="I29" i="15"/>
  <c r="H37" i="3"/>
  <c r="J12" i="15"/>
  <c r="J14" i="9"/>
  <c r="J102" i="11"/>
  <c r="J119" i="11" s="1"/>
  <c r="J69" i="16" s="1"/>
  <c r="J64" i="20" s="1"/>
  <c r="J30" i="9"/>
  <c r="J28" i="16"/>
  <c r="J29" i="16" s="1"/>
  <c r="J28" i="15"/>
  <c r="J29" i="15" s="1"/>
  <c r="I24" i="16"/>
  <c r="I18" i="15"/>
  <c r="I13" i="15"/>
  <c r="D64" i="3"/>
  <c r="H53" i="20"/>
  <c r="Z4" i="8"/>
  <c r="AA2" i="8"/>
  <c r="J23" i="15"/>
  <c r="J25" i="9"/>
  <c r="J101" i="11"/>
  <c r="H26" i="3"/>
  <c r="J51" i="15"/>
  <c r="I24" i="15"/>
  <c r="F77" i="3"/>
  <c r="F76" i="3" s="1"/>
  <c r="F80" i="3" s="1"/>
  <c r="F10" i="6" s="1"/>
  <c r="H16" i="17"/>
  <c r="I119" i="11"/>
  <c r="I69" i="16" s="1"/>
  <c r="I64" i="20" s="1"/>
  <c r="J22" i="15"/>
  <c r="J22" i="16"/>
  <c r="J24" i="16" s="1"/>
  <c r="J50" i="15"/>
  <c r="H25" i="3"/>
  <c r="J112" i="11"/>
  <c r="G34" i="3" l="1"/>
  <c r="G59" i="3" s="1"/>
  <c r="I17" i="17" s="1"/>
  <c r="H74" i="15"/>
  <c r="K53" i="16"/>
  <c r="K59" i="16" s="1"/>
  <c r="K54" i="20" s="1"/>
  <c r="K58" i="16"/>
  <c r="K53" i="20" s="1"/>
  <c r="I94" i="3"/>
  <c r="F57" i="3"/>
  <c r="F34" i="6" s="1"/>
  <c r="H15" i="17"/>
  <c r="H19" i="17" s="1"/>
  <c r="H22" i="17" s="1"/>
  <c r="H74" i="11"/>
  <c r="H137" i="11" s="1"/>
  <c r="H35" i="3"/>
  <c r="H34" i="3" s="1"/>
  <c r="H59" i="3" s="1"/>
  <c r="J17" i="17" s="1"/>
  <c r="K113" i="11"/>
  <c r="E61" i="3"/>
  <c r="E64" i="3" s="1"/>
  <c r="G27" i="17"/>
  <c r="L29" i="9"/>
  <c r="L18" i="9"/>
  <c r="J61" i="15"/>
  <c r="J72" i="15" s="1"/>
  <c r="I60" i="15"/>
  <c r="I71" i="15" s="1"/>
  <c r="I61" i="15"/>
  <c r="I72" i="15" s="1"/>
  <c r="J62" i="16"/>
  <c r="H97" i="3" s="1"/>
  <c r="J61" i="16"/>
  <c r="H96" i="3" s="1"/>
  <c r="H24" i="3"/>
  <c r="H8" i="3" s="1"/>
  <c r="H58" i="3" s="1"/>
  <c r="H77" i="3" s="1"/>
  <c r="G75" i="11"/>
  <c r="G136" i="11" s="1"/>
  <c r="H94" i="11"/>
  <c r="H110" i="11" s="1"/>
  <c r="H68" i="16" s="1"/>
  <c r="H92" i="11"/>
  <c r="G116" i="11"/>
  <c r="H77" i="11"/>
  <c r="I72" i="11" s="1"/>
  <c r="G77" i="3"/>
  <c r="G76" i="3" s="1"/>
  <c r="G80" i="3" s="1"/>
  <c r="G10" i="6" s="1"/>
  <c r="J24" i="15"/>
  <c r="K4" i="10"/>
  <c r="K21" i="10" s="1"/>
  <c r="L2" i="10"/>
  <c r="J57" i="15"/>
  <c r="J52" i="15"/>
  <c r="J59" i="15" s="1"/>
  <c r="L13" i="9"/>
  <c r="L23" i="9"/>
  <c r="L19" i="8"/>
  <c r="L24" i="9"/>
  <c r="O277" i="2"/>
  <c r="L52" i="16" s="1"/>
  <c r="L12" i="9"/>
  <c r="O261" i="2"/>
  <c r="L51" i="16" s="1"/>
  <c r="I26" i="3"/>
  <c r="K51" i="15"/>
  <c r="J13" i="15"/>
  <c r="I15" i="17"/>
  <c r="AA4" i="8"/>
  <c r="AB2" i="8"/>
  <c r="I61" i="16"/>
  <c r="I62" i="16"/>
  <c r="K50" i="15"/>
  <c r="I25" i="3"/>
  <c r="K112" i="11"/>
  <c r="K22" i="15"/>
  <c r="K22" i="16"/>
  <c r="K24" i="16" s="1"/>
  <c r="G54" i="3"/>
  <c r="I13" i="17"/>
  <c r="I12" i="17" s="1"/>
  <c r="J145" i="11"/>
  <c r="J144" i="11" s="1"/>
  <c r="J118" i="11"/>
  <c r="J117" i="11" s="1"/>
  <c r="J103" i="11"/>
  <c r="H101" i="3" s="1"/>
  <c r="K30" i="9"/>
  <c r="K28" i="16"/>
  <c r="K29" i="16" s="1"/>
  <c r="K28" i="15"/>
  <c r="K29" i="15" s="1"/>
  <c r="I36" i="3"/>
  <c r="K11" i="15"/>
  <c r="K11" i="16"/>
  <c r="K25" i="9"/>
  <c r="K23" i="15"/>
  <c r="K101" i="11"/>
  <c r="G57" i="3"/>
  <c r="G34" i="6" s="1"/>
  <c r="I117" i="11"/>
  <c r="K17" i="15"/>
  <c r="K19" i="9"/>
  <c r="I35" i="3" s="1"/>
  <c r="I74" i="3"/>
  <c r="I73" i="3" s="1"/>
  <c r="K17" i="16"/>
  <c r="K12" i="15"/>
  <c r="K14" i="9"/>
  <c r="K102" i="11"/>
  <c r="I37" i="3"/>
  <c r="H78" i="3"/>
  <c r="G101" i="3"/>
  <c r="J57" i="20" l="1"/>
  <c r="J60" i="15"/>
  <c r="J71" i="15" s="1"/>
  <c r="F61" i="3"/>
  <c r="L53" i="16"/>
  <c r="L59" i="16" s="1"/>
  <c r="L54" i="20" s="1"/>
  <c r="L58" i="16"/>
  <c r="L53" i="20" s="1"/>
  <c r="J94" i="3"/>
  <c r="H55" i="3"/>
  <c r="J13" i="17" s="1"/>
  <c r="J12" i="17" s="1"/>
  <c r="I63" i="15"/>
  <c r="M18" i="9"/>
  <c r="M29" i="9"/>
  <c r="L113" i="11"/>
  <c r="J56" i="20"/>
  <c r="I73" i="15"/>
  <c r="J73" i="15"/>
  <c r="H63" i="20"/>
  <c r="H67" i="16"/>
  <c r="J16" i="17"/>
  <c r="J15" i="17" s="1"/>
  <c r="H75" i="11"/>
  <c r="H136" i="11" s="1"/>
  <c r="H27" i="17"/>
  <c r="I74" i="11"/>
  <c r="I137" i="11" s="1"/>
  <c r="H96" i="11"/>
  <c r="I24" i="3"/>
  <c r="I8" i="3" s="1"/>
  <c r="I58" i="3" s="1"/>
  <c r="K16" i="17" s="1"/>
  <c r="I19" i="17"/>
  <c r="I27" i="17" s="1"/>
  <c r="M2" i="10"/>
  <c r="L4" i="10"/>
  <c r="L21" i="10" s="1"/>
  <c r="I78" i="3"/>
  <c r="I55" i="3"/>
  <c r="I34" i="3"/>
  <c r="I59" i="3" s="1"/>
  <c r="K17" i="17" s="1"/>
  <c r="K18" i="16"/>
  <c r="I66" i="16"/>
  <c r="I61" i="20" s="1"/>
  <c r="I143" i="11"/>
  <c r="K103" i="11"/>
  <c r="K118" i="11"/>
  <c r="K145" i="11"/>
  <c r="K144" i="11" s="1"/>
  <c r="K13" i="16"/>
  <c r="K57" i="15"/>
  <c r="K52" i="15"/>
  <c r="K59" i="15" s="1"/>
  <c r="L50" i="15"/>
  <c r="J25" i="3"/>
  <c r="L112" i="11"/>
  <c r="P261" i="2"/>
  <c r="M51" i="16" s="1"/>
  <c r="M23" i="9"/>
  <c r="M19" i="8"/>
  <c r="M12" i="9"/>
  <c r="P277" i="2"/>
  <c r="M24" i="9"/>
  <c r="M13" i="9"/>
  <c r="K13" i="15"/>
  <c r="G97" i="3"/>
  <c r="I57" i="20"/>
  <c r="F64" i="3"/>
  <c r="J37" i="3"/>
  <c r="L12" i="15"/>
  <c r="L102" i="11"/>
  <c r="L119" i="11" s="1"/>
  <c r="L69" i="16" s="1"/>
  <c r="L64" i="20" s="1"/>
  <c r="L14" i="9"/>
  <c r="L25" i="9"/>
  <c r="L23" i="15"/>
  <c r="L101" i="11"/>
  <c r="K119" i="11"/>
  <c r="K69" i="16" s="1"/>
  <c r="K64" i="20" s="1"/>
  <c r="H76" i="3"/>
  <c r="H80" i="3" s="1"/>
  <c r="H10" i="6" s="1"/>
  <c r="J74" i="3"/>
  <c r="J73" i="3" s="1"/>
  <c r="L17" i="16"/>
  <c r="L18" i="16" s="1"/>
  <c r="L19" i="9"/>
  <c r="L17" i="15"/>
  <c r="L18" i="15" s="1"/>
  <c r="L51" i="15"/>
  <c r="J26" i="3"/>
  <c r="L11" i="16"/>
  <c r="L13" i="16" s="1"/>
  <c r="J36" i="3"/>
  <c r="L11" i="15"/>
  <c r="K18" i="15"/>
  <c r="K61" i="15" s="1"/>
  <c r="K72" i="15" s="1"/>
  <c r="J143" i="11"/>
  <c r="J66" i="16"/>
  <c r="J61" i="20" s="1"/>
  <c r="G31" i="6"/>
  <c r="G33" i="6" s="1"/>
  <c r="G61" i="3"/>
  <c r="G64" i="3" s="1"/>
  <c r="K24" i="15"/>
  <c r="I56" i="20"/>
  <c r="G96" i="3"/>
  <c r="AB4" i="8"/>
  <c r="AC2" i="8"/>
  <c r="H57" i="3"/>
  <c r="H34" i="6" s="1"/>
  <c r="L30" i="9"/>
  <c r="L28" i="15"/>
  <c r="L28" i="16"/>
  <c r="L29" i="16" s="1"/>
  <c r="L22" i="15"/>
  <c r="L22" i="16"/>
  <c r="L24" i="16" s="1"/>
  <c r="J63" i="15"/>
  <c r="L61" i="16" l="1"/>
  <c r="H54" i="3"/>
  <c r="H31" i="6" s="1"/>
  <c r="H33" i="6" s="1"/>
  <c r="M113" i="11"/>
  <c r="M52" i="16"/>
  <c r="I74" i="15"/>
  <c r="J35" i="3"/>
  <c r="J55" i="3" s="1"/>
  <c r="J74" i="15"/>
  <c r="N29" i="9"/>
  <c r="N18" i="9"/>
  <c r="K60" i="15"/>
  <c r="K71" i="15" s="1"/>
  <c r="K73" i="15" s="1"/>
  <c r="L62" i="16"/>
  <c r="L57" i="20" s="1"/>
  <c r="H62" i="20"/>
  <c r="I77" i="11"/>
  <c r="I75" i="11" s="1"/>
  <c r="I77" i="3"/>
  <c r="I76" i="3" s="1"/>
  <c r="I80" i="3" s="1"/>
  <c r="I10" i="6" s="1"/>
  <c r="I22" i="17"/>
  <c r="H116" i="11"/>
  <c r="I94" i="11"/>
  <c r="I110" i="11" s="1"/>
  <c r="I68" i="16" s="1"/>
  <c r="I92" i="11"/>
  <c r="I57" i="3"/>
  <c r="I34" i="6" s="1"/>
  <c r="L13" i="15"/>
  <c r="K15" i="17"/>
  <c r="L24" i="15"/>
  <c r="J78" i="3"/>
  <c r="M4" i="10"/>
  <c r="M21" i="10" s="1"/>
  <c r="N2" i="10"/>
  <c r="M28" i="15"/>
  <c r="M29" i="15" s="1"/>
  <c r="M28" i="16"/>
  <c r="M29" i="16" s="1"/>
  <c r="M30" i="9"/>
  <c r="M51" i="15"/>
  <c r="K26" i="3"/>
  <c r="M112" i="11"/>
  <c r="M50" i="15"/>
  <c r="K25" i="3"/>
  <c r="J24" i="3"/>
  <c r="J8" i="3" s="1"/>
  <c r="J58" i="3" s="1"/>
  <c r="K117" i="11"/>
  <c r="K62" i="16"/>
  <c r="AC4" i="8"/>
  <c r="AD2" i="8"/>
  <c r="H61" i="3"/>
  <c r="H64" i="3" s="1"/>
  <c r="M19" i="9"/>
  <c r="K74" i="3"/>
  <c r="K73" i="3" s="1"/>
  <c r="M17" i="16"/>
  <c r="M18" i="16" s="1"/>
  <c r="M17" i="15"/>
  <c r="M12" i="15"/>
  <c r="M14" i="9"/>
  <c r="K37" i="3"/>
  <c r="M102" i="11"/>
  <c r="I101" i="3"/>
  <c r="I54" i="3"/>
  <c r="K13" i="17"/>
  <c r="K12" i="17" s="1"/>
  <c r="L29" i="15"/>
  <c r="L61" i="15" s="1"/>
  <c r="L72" i="15" s="1"/>
  <c r="L57" i="15"/>
  <c r="L52" i="15"/>
  <c r="L59" i="15" s="1"/>
  <c r="J19" i="17"/>
  <c r="K36" i="3"/>
  <c r="M11" i="15"/>
  <c r="M11" i="16"/>
  <c r="M13" i="16" s="1"/>
  <c r="N12" i="9"/>
  <c r="Q261" i="2"/>
  <c r="N51" i="16" s="1"/>
  <c r="N13" i="9"/>
  <c r="N19" i="8"/>
  <c r="Q277" i="2"/>
  <c r="N52" i="16" s="1"/>
  <c r="N23" i="9"/>
  <c r="N24" i="9"/>
  <c r="K61" i="16"/>
  <c r="L56" i="20"/>
  <c r="J96" i="3"/>
  <c r="L103" i="11"/>
  <c r="J101" i="3" s="1"/>
  <c r="L145" i="11"/>
  <c r="L144" i="11" s="1"/>
  <c r="L118" i="11"/>
  <c r="L117" i="11" s="1"/>
  <c r="M22" i="16"/>
  <c r="M24" i="16" s="1"/>
  <c r="M22" i="15"/>
  <c r="M25" i="9"/>
  <c r="M23" i="15"/>
  <c r="M101" i="11"/>
  <c r="J34" i="3" l="1"/>
  <c r="J59" i="3" s="1"/>
  <c r="L17" i="17" s="1"/>
  <c r="L60" i="15"/>
  <c r="L71" i="15" s="1"/>
  <c r="N53" i="16"/>
  <c r="N59" i="16" s="1"/>
  <c r="N54" i="20" s="1"/>
  <c r="N58" i="16"/>
  <c r="N53" i="20" s="1"/>
  <c r="L94" i="3"/>
  <c r="M58" i="16"/>
  <c r="M53" i="20" s="1"/>
  <c r="K94" i="3"/>
  <c r="M53" i="16"/>
  <c r="M59" i="16" s="1"/>
  <c r="M54" i="20" s="1"/>
  <c r="K35" i="3"/>
  <c r="J97" i="3"/>
  <c r="K63" i="15"/>
  <c r="O18" i="9"/>
  <c r="O29" i="9"/>
  <c r="N113" i="11"/>
  <c r="M62" i="16"/>
  <c r="M57" i="20" s="1"/>
  <c r="I63" i="20"/>
  <c r="I67" i="16"/>
  <c r="L73" i="15"/>
  <c r="M61" i="16"/>
  <c r="K96" i="3" s="1"/>
  <c r="J74" i="11"/>
  <c r="J137" i="11" s="1"/>
  <c r="J72" i="11"/>
  <c r="I96" i="11"/>
  <c r="I116" i="11" s="1"/>
  <c r="K24" i="3"/>
  <c r="K8" i="3" s="1"/>
  <c r="K58" i="3" s="1"/>
  <c r="M16" i="17" s="1"/>
  <c r="I136" i="11"/>
  <c r="L63" i="15"/>
  <c r="K19" i="17"/>
  <c r="K22" i="17" s="1"/>
  <c r="K78" i="3"/>
  <c r="M24" i="15"/>
  <c r="M13" i="15"/>
  <c r="O2" i="10"/>
  <c r="N4" i="10"/>
  <c r="N21" i="10" s="1"/>
  <c r="J27" i="17"/>
  <c r="J22" i="17"/>
  <c r="AD4" i="8"/>
  <c r="AE2" i="8"/>
  <c r="I97" i="3"/>
  <c r="K57" i="20"/>
  <c r="K143" i="11"/>
  <c r="K66" i="16"/>
  <c r="K61" i="20" s="1"/>
  <c r="M52" i="15"/>
  <c r="M59" i="15" s="1"/>
  <c r="M57" i="15"/>
  <c r="N11" i="16"/>
  <c r="N13" i="16" s="1"/>
  <c r="N11" i="15"/>
  <c r="L36" i="3"/>
  <c r="K55" i="3"/>
  <c r="K34" i="3"/>
  <c r="K59" i="3" s="1"/>
  <c r="M17" i="17" s="1"/>
  <c r="K74" i="15"/>
  <c r="I96" i="3"/>
  <c r="K56" i="20"/>
  <c r="L26" i="3"/>
  <c r="N51" i="15"/>
  <c r="N14" i="9"/>
  <c r="L37" i="3"/>
  <c r="N102" i="11"/>
  <c r="N119" i="11" s="1"/>
  <c r="N69" i="16" s="1"/>
  <c r="N64" i="20" s="1"/>
  <c r="N12" i="15"/>
  <c r="M119" i="11"/>
  <c r="M69" i="16" s="1"/>
  <c r="M64" i="20" s="1"/>
  <c r="M18" i="15"/>
  <c r="M61" i="15" s="1"/>
  <c r="M72" i="15" s="1"/>
  <c r="J77" i="3"/>
  <c r="J76" i="3" s="1"/>
  <c r="J80" i="3" s="1"/>
  <c r="J10" i="6" s="1"/>
  <c r="J57" i="3"/>
  <c r="J34" i="6" s="1"/>
  <c r="L16" i="17"/>
  <c r="L15" i="17" s="1"/>
  <c r="M103" i="11"/>
  <c r="K101" i="3" s="1"/>
  <c r="M118" i="11"/>
  <c r="M145" i="11"/>
  <c r="M144" i="11" s="1"/>
  <c r="N22" i="15"/>
  <c r="N22" i="16"/>
  <c r="N24" i="16" s="1"/>
  <c r="I61" i="3"/>
  <c r="I31" i="6"/>
  <c r="I33" i="6" s="1"/>
  <c r="N25" i="9"/>
  <c r="N23" i="15"/>
  <c r="N101" i="11"/>
  <c r="N50" i="15"/>
  <c r="L25" i="3"/>
  <c r="N112" i="11"/>
  <c r="N28" i="16"/>
  <c r="N29" i="16" s="1"/>
  <c r="N30" i="9"/>
  <c r="N28" i="15"/>
  <c r="N29" i="15" s="1"/>
  <c r="L143" i="11"/>
  <c r="L66" i="16"/>
  <c r="L61" i="20" s="1"/>
  <c r="N17" i="16"/>
  <c r="L74" i="3"/>
  <c r="L73" i="3" s="1"/>
  <c r="N17" i="15"/>
  <c r="N18" i="15" s="1"/>
  <c r="N19" i="9"/>
  <c r="O23" i="9"/>
  <c r="R277" i="2"/>
  <c r="O52" i="16" s="1"/>
  <c r="O24" i="9"/>
  <c r="O12" i="9"/>
  <c r="O13" i="9"/>
  <c r="O19" i="8"/>
  <c r="R261" i="2"/>
  <c r="O51" i="16" s="1"/>
  <c r="J54" i="3"/>
  <c r="L13" i="17"/>
  <c r="L12" i="17" s="1"/>
  <c r="O53" i="16" l="1"/>
  <c r="O59" i="16" s="1"/>
  <c r="O54" i="20" s="1"/>
  <c r="O58" i="16"/>
  <c r="O53" i="20" s="1"/>
  <c r="M94" i="3"/>
  <c r="L35" i="3"/>
  <c r="L34" i="3" s="1"/>
  <c r="L59" i="3" s="1"/>
  <c r="N17" i="17" s="1"/>
  <c r="P18" i="9"/>
  <c r="P29" i="9"/>
  <c r="O113" i="11"/>
  <c r="K97" i="3"/>
  <c r="M56" i="20"/>
  <c r="N61" i="16"/>
  <c r="L96" i="3" s="1"/>
  <c r="L74" i="15"/>
  <c r="M60" i="15"/>
  <c r="M71" i="15" s="1"/>
  <c r="M73" i="15" s="1"/>
  <c r="N61" i="15"/>
  <c r="N72" i="15" s="1"/>
  <c r="I62" i="20"/>
  <c r="J77" i="11"/>
  <c r="K72" i="11" s="1"/>
  <c r="J92" i="11"/>
  <c r="J94" i="11"/>
  <c r="J110" i="11" s="1"/>
  <c r="J68" i="16" s="1"/>
  <c r="K27" i="17"/>
  <c r="K77" i="3"/>
  <c r="K76" i="3" s="1"/>
  <c r="K80" i="3" s="1"/>
  <c r="K10" i="6" s="1"/>
  <c r="L24" i="3"/>
  <c r="L8" i="3" s="1"/>
  <c r="L58" i="3" s="1"/>
  <c r="N16" i="17" s="1"/>
  <c r="O4" i="10"/>
  <c r="O21" i="10" s="1"/>
  <c r="P2" i="10"/>
  <c r="M117" i="11"/>
  <c r="M143" i="11" s="1"/>
  <c r="L19" i="17"/>
  <c r="L22" i="17" s="1"/>
  <c r="M74" i="3"/>
  <c r="M73" i="3" s="1"/>
  <c r="O19" i="9"/>
  <c r="O17" i="16"/>
  <c r="O18" i="16" s="1"/>
  <c r="O17" i="15"/>
  <c r="O18" i="15" s="1"/>
  <c r="O11" i="16"/>
  <c r="M36" i="3"/>
  <c r="O11" i="15"/>
  <c r="O25" i="9"/>
  <c r="O23" i="15"/>
  <c r="O101" i="11"/>
  <c r="K54" i="3"/>
  <c r="M13" i="17"/>
  <c r="M12" i="17" s="1"/>
  <c r="N13" i="15"/>
  <c r="O30" i="9"/>
  <c r="O28" i="15"/>
  <c r="O29" i="15" s="1"/>
  <c r="O28" i="16"/>
  <c r="O29" i="16" s="1"/>
  <c r="M37" i="3"/>
  <c r="O12" i="15"/>
  <c r="O14" i="9"/>
  <c r="O102" i="11"/>
  <c r="N18" i="16"/>
  <c r="N24" i="15"/>
  <c r="K57" i="3"/>
  <c r="K34" i="6" s="1"/>
  <c r="O50" i="15"/>
  <c r="O112" i="11"/>
  <c r="M25" i="3"/>
  <c r="O22" i="15"/>
  <c r="O22" i="16"/>
  <c r="O24" i="16" s="1"/>
  <c r="N145" i="11"/>
  <c r="N144" i="11" s="1"/>
  <c r="N118" i="11"/>
  <c r="N103" i="11"/>
  <c r="L101" i="3" s="1"/>
  <c r="N57" i="15"/>
  <c r="N52" i="15"/>
  <c r="N59" i="15" s="1"/>
  <c r="M15" i="17"/>
  <c r="J61" i="3"/>
  <c r="J64" i="3" s="1"/>
  <c r="J31" i="6"/>
  <c r="J33" i="6" s="1"/>
  <c r="P12" i="9"/>
  <c r="P13" i="9"/>
  <c r="P19" i="8"/>
  <c r="S277" i="2"/>
  <c r="P52" i="16" s="1"/>
  <c r="P23" i="9"/>
  <c r="P24" i="9"/>
  <c r="S261" i="2"/>
  <c r="P51" i="16" s="1"/>
  <c r="O51" i="15"/>
  <c r="M26" i="3"/>
  <c r="I64" i="3"/>
  <c r="L78" i="3"/>
  <c r="AF2" i="8"/>
  <c r="AE4" i="8"/>
  <c r="N60" i="15" l="1"/>
  <c r="N71" i="15" s="1"/>
  <c r="N73" i="15" s="1"/>
  <c r="N94" i="3"/>
  <c r="P53" i="16"/>
  <c r="P59" i="16" s="1"/>
  <c r="P54" i="20" s="1"/>
  <c r="P58" i="16"/>
  <c r="P53" i="20" s="1"/>
  <c r="L55" i="3"/>
  <c r="L54" i="3" s="1"/>
  <c r="K74" i="11"/>
  <c r="K137" i="11" s="1"/>
  <c r="P113" i="11"/>
  <c r="M63" i="15"/>
  <c r="M74" i="15" s="1"/>
  <c r="Q29" i="9"/>
  <c r="Q18" i="9"/>
  <c r="N56" i="20"/>
  <c r="J75" i="11"/>
  <c r="J136" i="11" s="1"/>
  <c r="O61" i="15"/>
  <c r="O72" i="15" s="1"/>
  <c r="O62" i="16"/>
  <c r="M97" i="3" s="1"/>
  <c r="M35" i="3"/>
  <c r="M34" i="3" s="1"/>
  <c r="M59" i="3" s="1"/>
  <c r="O17" i="17" s="1"/>
  <c r="J63" i="20"/>
  <c r="J67" i="16"/>
  <c r="J96" i="11"/>
  <c r="L77" i="3"/>
  <c r="L76" i="3" s="1"/>
  <c r="L80" i="3" s="1"/>
  <c r="L10" i="6" s="1"/>
  <c r="N63" i="15"/>
  <c r="L27" i="17"/>
  <c r="M66" i="16"/>
  <c r="M61" i="20" s="1"/>
  <c r="O24" i="15"/>
  <c r="P4" i="10"/>
  <c r="P21" i="10" s="1"/>
  <c r="Q2" i="10"/>
  <c r="P23" i="15"/>
  <c r="P101" i="11"/>
  <c r="P25" i="9"/>
  <c r="P14" i="9"/>
  <c r="P12" i="15"/>
  <c r="N37" i="3"/>
  <c r="P102" i="11"/>
  <c r="P119" i="11" s="1"/>
  <c r="P69" i="16" s="1"/>
  <c r="P64" i="20" s="1"/>
  <c r="N117" i="11"/>
  <c r="O103" i="11"/>
  <c r="M101" i="3" s="1"/>
  <c r="O118" i="11"/>
  <c r="O145" i="11"/>
  <c r="O144" i="11" s="1"/>
  <c r="M78" i="3"/>
  <c r="P30" i="9"/>
  <c r="P28" i="16"/>
  <c r="P29" i="16" s="1"/>
  <c r="P28" i="15"/>
  <c r="P29" i="15" s="1"/>
  <c r="P51" i="15"/>
  <c r="N26" i="3"/>
  <c r="N13" i="17"/>
  <c r="N12" i="17" s="1"/>
  <c r="M24" i="3"/>
  <c r="M8" i="3" s="1"/>
  <c r="M58" i="3" s="1"/>
  <c r="O119" i="11"/>
  <c r="O69" i="16" s="1"/>
  <c r="O64" i="20" s="1"/>
  <c r="L57" i="3"/>
  <c r="L34" i="6" s="1"/>
  <c r="O13" i="16"/>
  <c r="M19" i="17"/>
  <c r="N15" i="17"/>
  <c r="N74" i="3"/>
  <c r="N73" i="3" s="1"/>
  <c r="P17" i="15"/>
  <c r="P18" i="15" s="1"/>
  <c r="P19" i="9"/>
  <c r="P17" i="16"/>
  <c r="P18" i="16" s="1"/>
  <c r="P112" i="11"/>
  <c r="P50" i="15"/>
  <c r="N25" i="3"/>
  <c r="Q23" i="9"/>
  <c r="T261" i="2"/>
  <c r="Q51" i="16" s="1"/>
  <c r="Q19" i="8"/>
  <c r="Q13" i="9"/>
  <c r="T277" i="2"/>
  <c r="Q24" i="9"/>
  <c r="Q12" i="9"/>
  <c r="AG2" i="8"/>
  <c r="AF4" i="8"/>
  <c r="O57" i="15"/>
  <c r="O52" i="15"/>
  <c r="O59" i="15" s="1"/>
  <c r="P22" i="15"/>
  <c r="P22" i="16"/>
  <c r="P24" i="16" s="1"/>
  <c r="N36" i="3"/>
  <c r="P11" i="15"/>
  <c r="P11" i="16"/>
  <c r="P13" i="16" s="1"/>
  <c r="N62" i="16"/>
  <c r="K31" i="6"/>
  <c r="K33" i="6" s="1"/>
  <c r="K61" i="3"/>
  <c r="O13" i="15"/>
  <c r="O60" i="15" l="1"/>
  <c r="O71" i="15" s="1"/>
  <c r="K77" i="11"/>
  <c r="P61" i="15"/>
  <c r="P72" i="15" s="1"/>
  <c r="R18" i="9"/>
  <c r="R29" i="9"/>
  <c r="Q52" i="16"/>
  <c r="O94" i="3" s="1"/>
  <c r="Q113" i="11"/>
  <c r="O57" i="20"/>
  <c r="N74" i="15"/>
  <c r="O73" i="15"/>
  <c r="M55" i="3"/>
  <c r="M54" i="3" s="1"/>
  <c r="P62" i="16"/>
  <c r="P57" i="20" s="1"/>
  <c r="J62" i="20"/>
  <c r="P61" i="16"/>
  <c r="N96" i="3" s="1"/>
  <c r="N35" i="3"/>
  <c r="N34" i="3" s="1"/>
  <c r="N59" i="3" s="1"/>
  <c r="P17" i="17" s="1"/>
  <c r="N24" i="3"/>
  <c r="N8" i="3" s="1"/>
  <c r="N58" i="3" s="1"/>
  <c r="P16" i="17" s="1"/>
  <c r="K94" i="11"/>
  <c r="K110" i="11" s="1"/>
  <c r="K68" i="16" s="1"/>
  <c r="J116" i="11"/>
  <c r="K92" i="11"/>
  <c r="N78" i="3"/>
  <c r="L72" i="11"/>
  <c r="L74" i="11"/>
  <c r="L137" i="11" s="1"/>
  <c r="K75" i="11"/>
  <c r="K136" i="11" s="1"/>
  <c r="P24" i="15"/>
  <c r="P13" i="15"/>
  <c r="N19" i="17"/>
  <c r="N27" i="17" s="1"/>
  <c r="O117" i="11"/>
  <c r="O66" i="16" s="1"/>
  <c r="O61" i="20" s="1"/>
  <c r="Q4" i="10"/>
  <c r="Q21" i="10" s="1"/>
  <c r="R2" i="10"/>
  <c r="AH2" i="8"/>
  <c r="AH4" i="8" s="1"/>
  <c r="AG4" i="8"/>
  <c r="Q22" i="15"/>
  <c r="Q22" i="16"/>
  <c r="Q24" i="16" s="1"/>
  <c r="O25" i="3"/>
  <c r="Q112" i="11"/>
  <c r="Q50" i="15"/>
  <c r="L97" i="3"/>
  <c r="N57" i="20"/>
  <c r="Q28" i="16"/>
  <c r="Q29" i="16" s="1"/>
  <c r="Q28" i="15"/>
  <c r="Q29" i="15" s="1"/>
  <c r="Q30" i="9"/>
  <c r="O26" i="3"/>
  <c r="Q51" i="15"/>
  <c r="Q23" i="15"/>
  <c r="Q101" i="11"/>
  <c r="Q25" i="9"/>
  <c r="O61" i="16"/>
  <c r="P103" i="11"/>
  <c r="N101" i="3" s="1"/>
  <c r="P145" i="11"/>
  <c r="P144" i="11" s="1"/>
  <c r="P118" i="11"/>
  <c r="P117" i="11" s="1"/>
  <c r="O63" i="15"/>
  <c r="Q19" i="9"/>
  <c r="O74" i="3"/>
  <c r="O73" i="3" s="1"/>
  <c r="Q17" i="15"/>
  <c r="Q18" i="15" s="1"/>
  <c r="Q17" i="16"/>
  <c r="Q18" i="16" s="1"/>
  <c r="Q11" i="15"/>
  <c r="Q11" i="16"/>
  <c r="Q13" i="16" s="1"/>
  <c r="Q61" i="16" s="1"/>
  <c r="O36" i="3"/>
  <c r="O16" i="17"/>
  <c r="O15" i="17" s="1"/>
  <c r="M77" i="3"/>
  <c r="M76" i="3" s="1"/>
  <c r="M80" i="3" s="1"/>
  <c r="M10" i="6" s="1"/>
  <c r="M57" i="3"/>
  <c r="M34" i="6" s="1"/>
  <c r="P52" i="15"/>
  <c r="P59" i="15" s="1"/>
  <c r="P57" i="15"/>
  <c r="N66" i="16"/>
  <c r="N61" i="20" s="1"/>
  <c r="N143" i="11"/>
  <c r="K64" i="3"/>
  <c r="Q14" i="9"/>
  <c r="O37" i="3"/>
  <c r="Q102" i="11"/>
  <c r="Q12" i="15"/>
  <c r="R24" i="9"/>
  <c r="U277" i="2"/>
  <c r="R13" i="9"/>
  <c r="R12" i="9"/>
  <c r="U261" i="2"/>
  <c r="R51" i="16" s="1"/>
  <c r="R23" i="9"/>
  <c r="R19" i="8"/>
  <c r="M22" i="17"/>
  <c r="M27" i="17"/>
  <c r="L31" i="6"/>
  <c r="L33" i="6" s="1"/>
  <c r="L61" i="3"/>
  <c r="L64" i="3" s="1"/>
  <c r="Q61" i="15" l="1"/>
  <c r="Q72" i="15" s="1"/>
  <c r="O74" i="15"/>
  <c r="P60" i="15"/>
  <c r="P71" i="15" s="1"/>
  <c r="P73" i="15" s="1"/>
  <c r="Q58" i="16"/>
  <c r="Q53" i="20" s="1"/>
  <c r="Q53" i="16"/>
  <c r="Q59" i="16" s="1"/>
  <c r="Q54" i="20" s="1"/>
  <c r="O35" i="3"/>
  <c r="O55" i="3" s="1"/>
  <c r="N55" i="3"/>
  <c r="N54" i="3" s="1"/>
  <c r="O13" i="17"/>
  <c r="O12" i="17" s="1"/>
  <c r="O19" i="17" s="1"/>
  <c r="S18" i="9"/>
  <c r="S29" i="9"/>
  <c r="R52" i="16"/>
  <c r="P94" i="3" s="1"/>
  <c r="R113" i="11"/>
  <c r="P56" i="20"/>
  <c r="N97" i="3"/>
  <c r="Q62" i="16"/>
  <c r="O97" i="3" s="1"/>
  <c r="K63" i="20"/>
  <c r="K62" i="20" s="1"/>
  <c r="K67" i="16"/>
  <c r="N77" i="3"/>
  <c r="N76" i="3" s="1"/>
  <c r="N80" i="3" s="1"/>
  <c r="N10" i="6" s="1"/>
  <c r="P63" i="15"/>
  <c r="K96" i="11"/>
  <c r="L77" i="11"/>
  <c r="O143" i="11"/>
  <c r="N22" i="17"/>
  <c r="O78" i="3"/>
  <c r="S2" i="10"/>
  <c r="R4" i="10"/>
  <c r="R21" i="10" s="1"/>
  <c r="S23" i="9"/>
  <c r="S12" i="9"/>
  <c r="S19" i="8"/>
  <c r="T12" i="9" s="1"/>
  <c r="S13" i="9"/>
  <c r="V277" i="2"/>
  <c r="S24" i="9"/>
  <c r="V261" i="2"/>
  <c r="S51" i="16" s="1"/>
  <c r="Q119" i="11"/>
  <c r="Q69" i="16" s="1"/>
  <c r="N57" i="3"/>
  <c r="N34" i="6" s="1"/>
  <c r="Q56" i="20"/>
  <c r="O96" i="3"/>
  <c r="Q52" i="15"/>
  <c r="Q59" i="15" s="1"/>
  <c r="Q57" i="15"/>
  <c r="Q24" i="15"/>
  <c r="R12" i="15"/>
  <c r="P37" i="3"/>
  <c r="R102" i="11"/>
  <c r="R119" i="11" s="1"/>
  <c r="R69" i="16" s="1"/>
  <c r="R64" i="20" s="1"/>
  <c r="R14" i="9"/>
  <c r="R25" i="9"/>
  <c r="R23" i="15"/>
  <c r="R101" i="11"/>
  <c r="P26" i="3"/>
  <c r="R51" i="15"/>
  <c r="Q13" i="15"/>
  <c r="M61" i="3"/>
  <c r="M64" i="3" s="1"/>
  <c r="M31" i="6"/>
  <c r="M33" i="6" s="1"/>
  <c r="R28" i="15"/>
  <c r="R29" i="15" s="1"/>
  <c r="R28" i="16"/>
  <c r="R29" i="16" s="1"/>
  <c r="R30" i="9"/>
  <c r="P36" i="3"/>
  <c r="R11" i="16"/>
  <c r="R13" i="16" s="1"/>
  <c r="R11" i="15"/>
  <c r="R17" i="15"/>
  <c r="R18" i="15" s="1"/>
  <c r="P74" i="3"/>
  <c r="P73" i="3" s="1"/>
  <c r="R19" i="9"/>
  <c r="R17" i="16"/>
  <c r="R18" i="16" s="1"/>
  <c r="R50" i="15"/>
  <c r="R112" i="11"/>
  <c r="P25" i="3"/>
  <c r="R22" i="15"/>
  <c r="R22" i="16"/>
  <c r="R24" i="16" s="1"/>
  <c r="P15" i="17"/>
  <c r="P143" i="11"/>
  <c r="P66" i="16"/>
  <c r="P61" i="20" s="1"/>
  <c r="M96" i="3"/>
  <c r="O56" i="20"/>
  <c r="Q145" i="11"/>
  <c r="Q144" i="11" s="1"/>
  <c r="Q118" i="11"/>
  <c r="Q103" i="11"/>
  <c r="O101" i="3" s="1"/>
  <c r="O24" i="3"/>
  <c r="O8" i="3" s="1"/>
  <c r="O58" i="3" s="1"/>
  <c r="R62" i="16" l="1"/>
  <c r="R57" i="20" s="1"/>
  <c r="P74" i="15"/>
  <c r="Q60" i="15"/>
  <c r="Q71" i="15" s="1"/>
  <c r="Q73" i="15" s="1"/>
  <c r="R61" i="15"/>
  <c r="R72" i="15" s="1"/>
  <c r="O34" i="3"/>
  <c r="O59" i="3" s="1"/>
  <c r="Q17" i="17" s="1"/>
  <c r="P13" i="17"/>
  <c r="P12" i="17" s="1"/>
  <c r="T12" i="15"/>
  <c r="R58" i="16"/>
  <c r="R53" i="20" s="1"/>
  <c r="R53" i="16"/>
  <c r="R59" i="16" s="1"/>
  <c r="R54" i="20" s="1"/>
  <c r="T18" i="9"/>
  <c r="T29" i="9"/>
  <c r="S52" i="16"/>
  <c r="S53" i="16" s="1"/>
  <c r="S59" i="16" s="1"/>
  <c r="S54" i="20" s="1"/>
  <c r="S113" i="11"/>
  <c r="Q57" i="20"/>
  <c r="Q64" i="20"/>
  <c r="P35" i="3"/>
  <c r="P55" i="3" s="1"/>
  <c r="R61" i="16"/>
  <c r="P96" i="3" s="1"/>
  <c r="L92" i="11"/>
  <c r="L94" i="11"/>
  <c r="L110" i="11" s="1"/>
  <c r="L68" i="16" s="1"/>
  <c r="K116" i="11"/>
  <c r="P78" i="3"/>
  <c r="P24" i="3"/>
  <c r="P8" i="3" s="1"/>
  <c r="P58" i="3" s="1"/>
  <c r="R16" i="17" s="1"/>
  <c r="Q94" i="3"/>
  <c r="L75" i="11"/>
  <c r="L136" i="11" s="1"/>
  <c r="M74" i="11"/>
  <c r="M137" i="11" s="1"/>
  <c r="M72" i="11"/>
  <c r="S4" i="10"/>
  <c r="S21" i="10" s="1"/>
  <c r="T2" i="10"/>
  <c r="T4" i="10" s="1"/>
  <c r="T21" i="10" s="1"/>
  <c r="Q117" i="11"/>
  <c r="Q143" i="11" s="1"/>
  <c r="R24" i="15"/>
  <c r="R13" i="15"/>
  <c r="R57" i="15"/>
  <c r="R52" i="15"/>
  <c r="R59" i="15" s="1"/>
  <c r="T24" i="9"/>
  <c r="T23" i="9"/>
  <c r="T13" i="9"/>
  <c r="W277" i="2"/>
  <c r="W261" i="2"/>
  <c r="T112" i="11" s="1"/>
  <c r="Q16" i="17"/>
  <c r="O77" i="3"/>
  <c r="O76" i="3" s="1"/>
  <c r="O80" i="3" s="1"/>
  <c r="O10" i="6" s="1"/>
  <c r="P19" i="17"/>
  <c r="S22" i="16"/>
  <c r="S24" i="16" s="1"/>
  <c r="S22" i="15"/>
  <c r="S14" i="9"/>
  <c r="Q37" i="3"/>
  <c r="S102" i="11"/>
  <c r="S12" i="15"/>
  <c r="E12" i="9"/>
  <c r="N31" i="6"/>
  <c r="N33" i="6" s="1"/>
  <c r="N61" i="3"/>
  <c r="N64" i="3" s="1"/>
  <c r="R145" i="11"/>
  <c r="R144" i="11" s="1"/>
  <c r="R103" i="11"/>
  <c r="P101" i="3" s="1"/>
  <c r="R118" i="11"/>
  <c r="R117" i="11" s="1"/>
  <c r="S28" i="16"/>
  <c r="S29" i="16" s="1"/>
  <c r="S30" i="9"/>
  <c r="S28" i="15"/>
  <c r="S29" i="15" s="1"/>
  <c r="S51" i="15"/>
  <c r="Q26" i="3"/>
  <c r="S25" i="9"/>
  <c r="S101" i="11"/>
  <c r="S23" i="15"/>
  <c r="S50" i="15"/>
  <c r="Q25" i="3"/>
  <c r="S112" i="11"/>
  <c r="O22" i="17"/>
  <c r="O27" i="17"/>
  <c r="O54" i="3"/>
  <c r="Q13" i="17"/>
  <c r="Q12" i="17" s="1"/>
  <c r="Q74" i="3"/>
  <c r="Q73" i="3" s="1"/>
  <c r="S17" i="15"/>
  <c r="S18" i="15" s="1"/>
  <c r="S17" i="16"/>
  <c r="S18" i="16" s="1"/>
  <c r="S19" i="9"/>
  <c r="S11" i="15"/>
  <c r="Q36" i="3"/>
  <c r="S11" i="16"/>
  <c r="S13" i="16" s="1"/>
  <c r="P97" i="3" l="1"/>
  <c r="Q63" i="15"/>
  <c r="Q74" i="15" s="1"/>
  <c r="O57" i="3"/>
  <c r="O34" i="6" s="1"/>
  <c r="S61" i="16"/>
  <c r="S62" i="16"/>
  <c r="S57" i="20" s="1"/>
  <c r="Q15" i="17"/>
  <c r="Q19" i="17" s="1"/>
  <c r="Q22" i="17" s="1"/>
  <c r="E12" i="15"/>
  <c r="Q35" i="3"/>
  <c r="Q34" i="3" s="1"/>
  <c r="Q59" i="3" s="1"/>
  <c r="S17" i="17" s="1"/>
  <c r="T113" i="11"/>
  <c r="P34" i="3"/>
  <c r="P59" i="3" s="1"/>
  <c r="R17" i="17" s="1"/>
  <c r="R15" i="17" s="1"/>
  <c r="R37" i="3"/>
  <c r="T101" i="11"/>
  <c r="E101" i="11" s="1"/>
  <c r="T102" i="11"/>
  <c r="T119" i="11" s="1"/>
  <c r="T69" i="16" s="1"/>
  <c r="S58" i="16"/>
  <c r="S53" i="20" s="1"/>
  <c r="R56" i="20"/>
  <c r="L67" i="16"/>
  <c r="L63" i="20"/>
  <c r="L62" i="20" s="1"/>
  <c r="S61" i="15"/>
  <c r="S72" i="15" s="1"/>
  <c r="R60" i="15"/>
  <c r="R71" i="15" s="1"/>
  <c r="R73" i="15" s="1"/>
  <c r="P77" i="3"/>
  <c r="P76" i="3" s="1"/>
  <c r="P80" i="3" s="1"/>
  <c r="P10" i="6" s="1"/>
  <c r="L96" i="11"/>
  <c r="Q78" i="3"/>
  <c r="M77" i="11"/>
  <c r="Q66" i="16"/>
  <c r="Q61" i="20" s="1"/>
  <c r="S24" i="15"/>
  <c r="S52" i="15"/>
  <c r="S59" i="15" s="1"/>
  <c r="S57" i="15"/>
  <c r="S119" i="11"/>
  <c r="E24" i="10"/>
  <c r="F24" i="10" s="1"/>
  <c r="R74" i="3"/>
  <c r="T17" i="16"/>
  <c r="T17" i="15"/>
  <c r="T19" i="9"/>
  <c r="E18" i="9"/>
  <c r="E19" i="9" s="1"/>
  <c r="T25" i="9"/>
  <c r="E9" i="10" s="1"/>
  <c r="F9" i="10" s="1"/>
  <c r="T23" i="15"/>
  <c r="E23" i="15" s="1"/>
  <c r="E23" i="9"/>
  <c r="P22" i="17"/>
  <c r="P27" i="17"/>
  <c r="T14" i="9"/>
  <c r="E5" i="10" s="1"/>
  <c r="F5" i="10" s="1"/>
  <c r="T11" i="16"/>
  <c r="T11" i="15"/>
  <c r="R36" i="3"/>
  <c r="E13" i="9"/>
  <c r="E14" i="9" s="1"/>
  <c r="Q97" i="3"/>
  <c r="E112" i="11"/>
  <c r="S145" i="11"/>
  <c r="S144" i="11" s="1"/>
  <c r="S103" i="11"/>
  <c r="S118" i="11"/>
  <c r="T51" i="16"/>
  <c r="E51" i="16" s="1"/>
  <c r="R25" i="3"/>
  <c r="T50" i="15"/>
  <c r="E50" i="15" s="1"/>
  <c r="H261" i="2"/>
  <c r="T22" i="16"/>
  <c r="T22" i="15"/>
  <c r="E24" i="9"/>
  <c r="T28" i="16"/>
  <c r="T28" i="15"/>
  <c r="T30" i="9"/>
  <c r="E11" i="10" s="1"/>
  <c r="F11" i="10" s="1"/>
  <c r="E29" i="9"/>
  <c r="E30" i="9" s="1"/>
  <c r="S56" i="20"/>
  <c r="Q96" i="3"/>
  <c r="S13" i="15"/>
  <c r="O31" i="6"/>
  <c r="O33" i="6" s="1"/>
  <c r="O61" i="3"/>
  <c r="O64" i="3" s="1"/>
  <c r="Q24" i="3"/>
  <c r="Q8" i="3" s="1"/>
  <c r="Q58" i="3" s="1"/>
  <c r="R66" i="16"/>
  <c r="R61" i="20" s="1"/>
  <c r="R143" i="11"/>
  <c r="P54" i="3"/>
  <c r="R13" i="17"/>
  <c r="R12" i="17" s="1"/>
  <c r="T51" i="15"/>
  <c r="R26" i="3"/>
  <c r="T52" i="16"/>
  <c r="H277" i="2"/>
  <c r="E102" i="11" l="1"/>
  <c r="Q55" i="3"/>
  <c r="S60" i="15"/>
  <c r="S71" i="15" s="1"/>
  <c r="S73" i="15" s="1"/>
  <c r="E113" i="11"/>
  <c r="T68" i="16"/>
  <c r="T63" i="20" s="1"/>
  <c r="P57" i="3"/>
  <c r="P34" i="6" s="1"/>
  <c r="T64" i="20"/>
  <c r="T103" i="11"/>
  <c r="R101" i="3" s="1"/>
  <c r="T118" i="11"/>
  <c r="T117" i="11" s="1"/>
  <c r="T145" i="11"/>
  <c r="T144" i="11" s="1"/>
  <c r="Q27" i="17"/>
  <c r="R63" i="15"/>
  <c r="R74" i="15" s="1"/>
  <c r="E119" i="11"/>
  <c r="S69" i="16"/>
  <c r="S64" i="20" s="1"/>
  <c r="M94" i="11"/>
  <c r="M110" i="11" s="1"/>
  <c r="M68" i="16" s="1"/>
  <c r="L116" i="11"/>
  <c r="M92" i="11"/>
  <c r="N72" i="11"/>
  <c r="N74" i="11"/>
  <c r="N137" i="11" s="1"/>
  <c r="M75" i="11"/>
  <c r="M136" i="11" s="1"/>
  <c r="R78" i="3"/>
  <c r="E22" i="10"/>
  <c r="F22" i="10" s="1"/>
  <c r="G9" i="10"/>
  <c r="F10" i="10"/>
  <c r="T18" i="16"/>
  <c r="E17" i="16"/>
  <c r="T29" i="15"/>
  <c r="E28" i="15"/>
  <c r="E29" i="15" s="1"/>
  <c r="S117" i="11"/>
  <c r="T13" i="15"/>
  <c r="E11" i="15"/>
  <c r="E13" i="15" s="1"/>
  <c r="G11" i="10"/>
  <c r="F12" i="10"/>
  <c r="T24" i="16"/>
  <c r="E24" i="16" s="1"/>
  <c r="E22" i="16"/>
  <c r="T57" i="15"/>
  <c r="T52" i="15"/>
  <c r="E51" i="15"/>
  <c r="Q77" i="3"/>
  <c r="Q76" i="3" s="1"/>
  <c r="Q80" i="3" s="1"/>
  <c r="Q10" i="6" s="1"/>
  <c r="S16" i="17"/>
  <c r="S15" i="17" s="1"/>
  <c r="Q57" i="3"/>
  <c r="Q34" i="6" s="1"/>
  <c r="Q101" i="3"/>
  <c r="T13" i="16"/>
  <c r="E11" i="16"/>
  <c r="E25" i="9"/>
  <c r="E7" i="10"/>
  <c r="F7" i="10" s="1"/>
  <c r="R35" i="3"/>
  <c r="F25" i="10"/>
  <c r="G24" i="10"/>
  <c r="T58" i="16"/>
  <c r="R94" i="3"/>
  <c r="T53" i="16"/>
  <c r="T59" i="16" s="1"/>
  <c r="T54" i="20" s="1"/>
  <c r="E54" i="20" s="1"/>
  <c r="E52" i="16"/>
  <c r="P31" i="6"/>
  <c r="P33" i="6" s="1"/>
  <c r="T29" i="16"/>
  <c r="E29" i="16" s="1"/>
  <c r="E28" i="16"/>
  <c r="R19" i="17"/>
  <c r="T24" i="15"/>
  <c r="E22" i="15"/>
  <c r="E24" i="15" s="1"/>
  <c r="R24" i="3"/>
  <c r="R8" i="3" s="1"/>
  <c r="R58" i="3" s="1"/>
  <c r="G5" i="10"/>
  <c r="F6" i="10"/>
  <c r="T18" i="15"/>
  <c r="E17" i="15"/>
  <c r="E18" i="15" s="1"/>
  <c r="Q54" i="3"/>
  <c r="S13" i="17"/>
  <c r="S12" i="17" s="1"/>
  <c r="T61" i="15" l="1"/>
  <c r="T72" i="15" s="1"/>
  <c r="P61" i="3"/>
  <c r="P64" i="3" s="1"/>
  <c r="S63" i="15"/>
  <c r="S74" i="15" s="1"/>
  <c r="E103" i="11"/>
  <c r="E52" i="15"/>
  <c r="T59" i="15"/>
  <c r="T67" i="16"/>
  <c r="T62" i="20"/>
  <c r="E118" i="11"/>
  <c r="E117" i="11" s="1"/>
  <c r="T66" i="16"/>
  <c r="T61" i="20" s="1"/>
  <c r="T143" i="11"/>
  <c r="T60" i="15"/>
  <c r="T71" i="15" s="1"/>
  <c r="M63" i="20"/>
  <c r="M62" i="20" s="1"/>
  <c r="M67" i="16"/>
  <c r="E64" i="20"/>
  <c r="M96" i="11"/>
  <c r="N77" i="11"/>
  <c r="S19" i="17"/>
  <c r="S27" i="17" s="1"/>
  <c r="T16" i="17"/>
  <c r="R77" i="3"/>
  <c r="R76" i="3" s="1"/>
  <c r="T53" i="20"/>
  <c r="G25" i="10"/>
  <c r="H24" i="10"/>
  <c r="H11" i="10"/>
  <c r="G12" i="10"/>
  <c r="G22" i="10"/>
  <c r="F23" i="10"/>
  <c r="R27" i="17"/>
  <c r="R22" i="17"/>
  <c r="G7" i="10"/>
  <c r="F8" i="10"/>
  <c r="T62" i="16"/>
  <c r="E18" i="16"/>
  <c r="G10" i="10"/>
  <c r="H9" i="10"/>
  <c r="Q61" i="3"/>
  <c r="Q64" i="3" s="1"/>
  <c r="Q31" i="6"/>
  <c r="Q33" i="6" s="1"/>
  <c r="G6" i="10"/>
  <c r="H5" i="10"/>
  <c r="E53" i="16"/>
  <c r="R34" i="3"/>
  <c r="R59" i="3" s="1"/>
  <c r="T17" i="17" s="1"/>
  <c r="R55" i="3"/>
  <c r="T61" i="16"/>
  <c r="E13" i="16"/>
  <c r="S143" i="11"/>
  <c r="S66" i="16"/>
  <c r="S61" i="20" s="1"/>
  <c r="T73" i="15" l="1"/>
  <c r="E61" i="20"/>
  <c r="M116" i="11"/>
  <c r="N92" i="11"/>
  <c r="N94" i="11"/>
  <c r="N110" i="11" s="1"/>
  <c r="N68" i="16" s="1"/>
  <c r="S22" i="17"/>
  <c r="N75" i="11"/>
  <c r="N136" i="11" s="1"/>
  <c r="O72" i="11"/>
  <c r="O74" i="11"/>
  <c r="O137" i="11" s="1"/>
  <c r="H12" i="10"/>
  <c r="I11" i="10"/>
  <c r="T15" i="17"/>
  <c r="R96" i="3"/>
  <c r="T56" i="20"/>
  <c r="H6" i="10"/>
  <c r="I5" i="10"/>
  <c r="H10" i="10"/>
  <c r="I9" i="10"/>
  <c r="R97" i="3"/>
  <c r="T57" i="20"/>
  <c r="E57" i="20" s="1"/>
  <c r="G8" i="10"/>
  <c r="H7" i="10"/>
  <c r="H22" i="10"/>
  <c r="G23" i="10"/>
  <c r="E53" i="20"/>
  <c r="T13" i="17"/>
  <c r="H25" i="10"/>
  <c r="I24" i="10"/>
  <c r="R57" i="3"/>
  <c r="R34" i="6" s="1"/>
  <c r="N63" i="20" l="1"/>
  <c r="N62" i="20" s="1"/>
  <c r="N67" i="16"/>
  <c r="N96" i="11"/>
  <c r="O77" i="11"/>
  <c r="P72" i="11" s="1"/>
  <c r="I7" i="10"/>
  <c r="H8" i="10"/>
  <c r="I6" i="10"/>
  <c r="J5" i="10"/>
  <c r="J24" i="10"/>
  <c r="I25" i="10"/>
  <c r="I22" i="10"/>
  <c r="H23" i="10"/>
  <c r="I12" i="10"/>
  <c r="J11" i="10"/>
  <c r="I10" i="10"/>
  <c r="J9" i="10"/>
  <c r="E56" i="20"/>
  <c r="O94" i="11" l="1"/>
  <c r="O110" i="11" s="1"/>
  <c r="O68" i="16" s="1"/>
  <c r="O92" i="11"/>
  <c r="N116" i="11"/>
  <c r="O75" i="11"/>
  <c r="O136" i="11" s="1"/>
  <c r="P74" i="11"/>
  <c r="P137" i="11" s="1"/>
  <c r="J22" i="10"/>
  <c r="I23" i="10"/>
  <c r="J12" i="10"/>
  <c r="K11" i="10"/>
  <c r="J7" i="10"/>
  <c r="I8" i="10"/>
  <c r="J10" i="10"/>
  <c r="K9" i="10"/>
  <c r="J25" i="10"/>
  <c r="K24" i="10"/>
  <c r="J6" i="10"/>
  <c r="K5" i="10"/>
  <c r="O63" i="20" l="1"/>
  <c r="O62" i="20" s="1"/>
  <c r="O67" i="16"/>
  <c r="O96" i="11"/>
  <c r="P77" i="11"/>
  <c r="Q72" i="11" s="1"/>
  <c r="J8" i="10"/>
  <c r="K7" i="10"/>
  <c r="L5" i="10"/>
  <c r="K6" i="10"/>
  <c r="K10" i="10"/>
  <c r="L9" i="10"/>
  <c r="L11" i="10"/>
  <c r="K12" i="10"/>
  <c r="K22" i="10"/>
  <c r="J23" i="10"/>
  <c r="K25" i="10"/>
  <c r="L24" i="10"/>
  <c r="P75" i="11" l="1"/>
  <c r="P136" i="11" s="1"/>
  <c r="Q74" i="11"/>
  <c r="Q77" i="11" s="1"/>
  <c r="O116" i="11"/>
  <c r="P92" i="11"/>
  <c r="P94" i="11"/>
  <c r="P110" i="11" s="1"/>
  <c r="P68" i="16" s="1"/>
  <c r="L25" i="10"/>
  <c r="M24" i="10"/>
  <c r="L22" i="10"/>
  <c r="K23" i="10"/>
  <c r="L12" i="10"/>
  <c r="M11" i="10"/>
  <c r="L6" i="10"/>
  <c r="M5" i="10"/>
  <c r="L10" i="10"/>
  <c r="M9" i="10"/>
  <c r="L7" i="10"/>
  <c r="K8" i="10"/>
  <c r="P67" i="16" l="1"/>
  <c r="P63" i="20"/>
  <c r="P62" i="20" s="1"/>
  <c r="Q137" i="11"/>
  <c r="P96" i="11"/>
  <c r="R74" i="11"/>
  <c r="R72" i="11"/>
  <c r="Q75" i="11"/>
  <c r="M6" i="10"/>
  <c r="N5" i="10"/>
  <c r="M7" i="10"/>
  <c r="L8" i="10"/>
  <c r="M22" i="10"/>
  <c r="L23" i="10"/>
  <c r="M10" i="10"/>
  <c r="N9" i="10"/>
  <c r="M12" i="10"/>
  <c r="N11" i="10"/>
  <c r="N24" i="10"/>
  <c r="M25" i="10"/>
  <c r="Q94" i="11" l="1"/>
  <c r="Q110" i="11" s="1"/>
  <c r="Q68" i="16" s="1"/>
  <c r="Q92" i="11"/>
  <c r="P116" i="11"/>
  <c r="R137" i="11"/>
  <c r="Q136" i="11"/>
  <c r="R77" i="11"/>
  <c r="N10" i="10"/>
  <c r="O9" i="10"/>
  <c r="N22" i="10"/>
  <c r="M23" i="10"/>
  <c r="O5" i="10"/>
  <c r="N6" i="10"/>
  <c r="O11" i="10"/>
  <c r="N12" i="10"/>
  <c r="N25" i="10"/>
  <c r="O24" i="10"/>
  <c r="N7" i="10"/>
  <c r="M8" i="10"/>
  <c r="Q63" i="20" l="1"/>
  <c r="Q62" i="20" s="1"/>
  <c r="Q67" i="16"/>
  <c r="Q96" i="11"/>
  <c r="R75" i="11"/>
  <c r="S72" i="11"/>
  <c r="S74" i="11"/>
  <c r="O7" i="10"/>
  <c r="N8" i="10"/>
  <c r="P11" i="10"/>
  <c r="O12" i="10"/>
  <c r="O22" i="10"/>
  <c r="N23" i="10"/>
  <c r="P24" i="10"/>
  <c r="O25" i="10"/>
  <c r="O10" i="10"/>
  <c r="P9" i="10"/>
  <c r="P5" i="10"/>
  <c r="O6" i="10"/>
  <c r="R94" i="11" l="1"/>
  <c r="R110" i="11" s="1"/>
  <c r="R68" i="16" s="1"/>
  <c r="R92" i="11"/>
  <c r="Q116" i="11"/>
  <c r="S137" i="11"/>
  <c r="S77" i="11"/>
  <c r="T74" i="11" s="1"/>
  <c r="T137" i="11" s="1"/>
  <c r="R136" i="11"/>
  <c r="Q5" i="10"/>
  <c r="P6" i="10"/>
  <c r="P25" i="10"/>
  <c r="Q24" i="10"/>
  <c r="Q11" i="10"/>
  <c r="P12" i="10"/>
  <c r="Q9" i="10"/>
  <c r="P10" i="10"/>
  <c r="P22" i="10"/>
  <c r="O23" i="10"/>
  <c r="O8" i="10"/>
  <c r="P7" i="10"/>
  <c r="E74" i="11" l="1"/>
  <c r="R63" i="20"/>
  <c r="R62" i="20" s="1"/>
  <c r="R67" i="16"/>
  <c r="R96" i="11"/>
  <c r="T72" i="11"/>
  <c r="T77" i="11" s="1"/>
  <c r="T75" i="11" s="1"/>
  <c r="T136" i="11" s="1"/>
  <c r="S75" i="11"/>
  <c r="Q25" i="10"/>
  <c r="R24" i="10"/>
  <c r="R9" i="10"/>
  <c r="Q10" i="10"/>
  <c r="Q7" i="10"/>
  <c r="P8" i="10"/>
  <c r="Q22" i="10"/>
  <c r="P23" i="10"/>
  <c r="Q12" i="10"/>
  <c r="R11" i="10"/>
  <c r="Q6" i="10"/>
  <c r="R5" i="10"/>
  <c r="S94" i="11" l="1"/>
  <c r="S92" i="11"/>
  <c r="R116" i="11"/>
  <c r="S136" i="11"/>
  <c r="E75" i="11"/>
  <c r="R6" i="10"/>
  <c r="S5" i="10"/>
  <c r="R22" i="10"/>
  <c r="Q23" i="10"/>
  <c r="R10" i="10"/>
  <c r="S9" i="10"/>
  <c r="R12" i="10"/>
  <c r="S11" i="10"/>
  <c r="S24" i="10"/>
  <c r="R25" i="10"/>
  <c r="R7" i="10"/>
  <c r="Q8" i="10"/>
  <c r="S96" i="11" l="1"/>
  <c r="T94" i="11" s="1"/>
  <c r="T110" i="11" s="1"/>
  <c r="S110" i="11"/>
  <c r="T11" i="10"/>
  <c r="T12" i="10" s="1"/>
  <c r="S12" i="10"/>
  <c r="R8" i="10"/>
  <c r="S7" i="10"/>
  <c r="T9" i="10"/>
  <c r="T10" i="10" s="1"/>
  <c r="S10" i="10"/>
  <c r="R23" i="10"/>
  <c r="S22" i="10"/>
  <c r="T5" i="10"/>
  <c r="T6" i="10" s="1"/>
  <c r="S6" i="10"/>
  <c r="S25" i="10"/>
  <c r="T24" i="10"/>
  <c r="T25" i="10" s="1"/>
  <c r="E94" i="11" l="1"/>
  <c r="R11" i="6"/>
  <c r="E110" i="11"/>
  <c r="S68" i="16"/>
  <c r="T92" i="11"/>
  <c r="T96" i="11" s="1"/>
  <c r="T116" i="11" s="1"/>
  <c r="T22" i="10"/>
  <c r="T23" i="10" s="1"/>
  <c r="S23" i="10"/>
  <c r="T7" i="10"/>
  <c r="T8" i="10" s="1"/>
  <c r="S8" i="10"/>
  <c r="E15" i="10"/>
  <c r="T108" i="11" l="1"/>
  <c r="T141" i="11" s="1"/>
  <c r="R35" i="6"/>
  <c r="R37" i="6" s="1"/>
  <c r="T28" i="17"/>
  <c r="S63" i="20"/>
  <c r="S67" i="16"/>
  <c r="S116" i="11"/>
  <c r="E116" i="11" s="1"/>
  <c r="E95" i="11"/>
  <c r="E27" i="10"/>
  <c r="R75" i="3" s="1"/>
  <c r="R73" i="3" s="1"/>
  <c r="R80" i="3" s="1"/>
  <c r="R10" i="6" s="1"/>
  <c r="R21" i="6" s="1"/>
  <c r="R24" i="6" s="1"/>
  <c r="E14" i="10"/>
  <c r="T70" i="16" s="1"/>
  <c r="T64" i="16" l="1"/>
  <c r="T59" i="20" s="1"/>
  <c r="R99" i="3"/>
  <c r="E63" i="20"/>
  <c r="S62" i="20"/>
  <c r="E62" i="20" s="1"/>
  <c r="R56" i="3"/>
  <c r="T14" i="17" s="1"/>
  <c r="T12" i="17" s="1"/>
  <c r="T19" i="17" s="1"/>
  <c r="T62" i="15"/>
  <c r="T63" i="15" s="1"/>
  <c r="T74" i="15" s="1"/>
  <c r="D77" i="15" s="1"/>
  <c r="D82" i="15" s="1"/>
  <c r="D111" i="20" s="1"/>
  <c r="T65" i="20"/>
  <c r="T74" i="20" l="1"/>
  <c r="R54" i="3"/>
  <c r="R61" i="3" s="1"/>
  <c r="D66" i="15"/>
  <c r="E65" i="20"/>
  <c r="T27" i="17"/>
  <c r="T38" i="17" s="1"/>
  <c r="T41" i="17" s="1"/>
  <c r="T22" i="17"/>
  <c r="F23" i="17" s="1"/>
  <c r="R31" i="6" l="1"/>
  <c r="R33" i="6" s="1"/>
  <c r="R64" i="3"/>
  <c r="D65" i="3" s="1"/>
  <c r="D66" i="3"/>
  <c r="D64" i="17" l="1"/>
  <c r="D50" i="17"/>
  <c r="F56" i="17" s="1"/>
  <c r="D78" i="17"/>
  <c r="F74" i="17" l="1"/>
  <c r="F68" i="17"/>
  <c r="F73" i="17"/>
  <c r="F65" i="17"/>
  <c r="F64" i="17"/>
  <c r="F72" i="17"/>
  <c r="F71" i="17"/>
  <c r="F75" i="17"/>
  <c r="F66" i="17"/>
  <c r="F67" i="17"/>
  <c r="F69" i="17"/>
  <c r="F82" i="17"/>
  <c r="F87" i="17"/>
  <c r="F79" i="17"/>
  <c r="F78" i="17"/>
  <c r="F85" i="17"/>
  <c r="F80" i="17"/>
  <c r="F83" i="17"/>
  <c r="F86" i="17"/>
  <c r="F89" i="17"/>
  <c r="F88" i="17"/>
  <c r="F81" i="17"/>
  <c r="F84" i="17"/>
  <c r="F52" i="17"/>
  <c r="F53" i="17"/>
  <c r="F61" i="17"/>
  <c r="F54" i="17"/>
  <c r="F50" i="17"/>
  <c r="F59" i="17"/>
  <c r="F51" i="17"/>
  <c r="F60" i="17"/>
  <c r="F55" i="17"/>
  <c r="F58" i="17"/>
  <c r="F57" i="17"/>
  <c r="F70" i="17"/>
  <c r="D11" i="6" l="1"/>
  <c r="F108" i="11"/>
  <c r="F64" i="16" l="1"/>
  <c r="F141" i="11"/>
  <c r="D99" i="3"/>
  <c r="D21" i="6"/>
  <c r="D24" i="6" s="1"/>
  <c r="D35" i="6"/>
  <c r="D37" i="6" s="1"/>
  <c r="F28" i="17"/>
  <c r="F38" i="17" s="1"/>
  <c r="F41" i="17" s="1"/>
  <c r="F59" i="20" l="1"/>
  <c r="G108" i="11"/>
  <c r="E11" i="6"/>
  <c r="G28" i="17" l="1"/>
  <c r="G38" i="17" s="1"/>
  <c r="G41" i="17" s="1"/>
  <c r="E21" i="6"/>
  <c r="E24" i="6" s="1"/>
  <c r="E35" i="6"/>
  <c r="E37" i="6" s="1"/>
  <c r="E99" i="3"/>
  <c r="G141" i="11"/>
  <c r="G64" i="16"/>
  <c r="F74" i="20"/>
  <c r="H108" i="11" l="1"/>
  <c r="F11" i="6"/>
  <c r="G59" i="20"/>
  <c r="H28" i="17" l="1"/>
  <c r="H38" i="17" s="1"/>
  <c r="H41" i="17" s="1"/>
  <c r="F35" i="6"/>
  <c r="F37" i="6" s="1"/>
  <c r="F21" i="6"/>
  <c r="F24" i="6" s="1"/>
  <c r="G74" i="20"/>
  <c r="H64" i="16"/>
  <c r="H141" i="11"/>
  <c r="F99" i="3"/>
  <c r="G11" i="6" l="1"/>
  <c r="I108" i="11"/>
  <c r="H59" i="20"/>
  <c r="J108" i="11" l="1"/>
  <c r="H11" i="6"/>
  <c r="I141" i="11"/>
  <c r="I64" i="16"/>
  <c r="G99" i="3"/>
  <c r="G35" i="6"/>
  <c r="G37" i="6" s="1"/>
  <c r="G21" i="6"/>
  <c r="G24" i="6" s="1"/>
  <c r="I28" i="17"/>
  <c r="I38" i="17" s="1"/>
  <c r="I41" i="17" s="1"/>
  <c r="H74" i="20"/>
  <c r="I59" i="20" l="1"/>
  <c r="H35" i="6"/>
  <c r="H37" i="6" s="1"/>
  <c r="H21" i="6"/>
  <c r="H24" i="6" s="1"/>
  <c r="J28" i="17"/>
  <c r="J38" i="17" s="1"/>
  <c r="J41" i="17" s="1"/>
  <c r="H99" i="3"/>
  <c r="J64" i="16"/>
  <c r="J141" i="11"/>
  <c r="I11" i="6" l="1"/>
  <c r="K108" i="11"/>
  <c r="J59" i="20"/>
  <c r="I74" i="20"/>
  <c r="J74" i="20" l="1"/>
  <c r="K64" i="16"/>
  <c r="K141" i="11"/>
  <c r="I99" i="3"/>
  <c r="I35" i="6"/>
  <c r="I37" i="6" s="1"/>
  <c r="K28" i="17"/>
  <c r="K38" i="17" s="1"/>
  <c r="K41" i="17" s="1"/>
  <c r="I21" i="6"/>
  <c r="I24" i="6" s="1"/>
  <c r="J11" i="6" l="1"/>
  <c r="L108" i="11"/>
  <c r="K59" i="20"/>
  <c r="L64" i="16" l="1"/>
  <c r="L141" i="11"/>
  <c r="J99" i="3"/>
  <c r="J21" i="6"/>
  <c r="J24" i="6" s="1"/>
  <c r="J35" i="6"/>
  <c r="J37" i="6" s="1"/>
  <c r="L28" i="17"/>
  <c r="L38" i="17" s="1"/>
  <c r="L41" i="17" s="1"/>
  <c r="K74" i="20"/>
  <c r="K11" i="6"/>
  <c r="M108" i="11"/>
  <c r="K99" i="3" l="1"/>
  <c r="M141" i="11"/>
  <c r="M64" i="16"/>
  <c r="M28" i="17"/>
  <c r="M38" i="17" s="1"/>
  <c r="M41" i="17" s="1"/>
  <c r="K21" i="6"/>
  <c r="K24" i="6" s="1"/>
  <c r="K35" i="6"/>
  <c r="K37" i="6" s="1"/>
  <c r="L59" i="20"/>
  <c r="L74" i="20" l="1"/>
  <c r="M59" i="20"/>
  <c r="N108" i="11"/>
  <c r="L11" i="6"/>
  <c r="M74" i="20" l="1"/>
  <c r="L21" i="6"/>
  <c r="L24" i="6" s="1"/>
  <c r="N28" i="17"/>
  <c r="N38" i="17" s="1"/>
  <c r="N41" i="17" s="1"/>
  <c r="L35" i="6"/>
  <c r="L37" i="6" s="1"/>
  <c r="N141" i="11"/>
  <c r="N64" i="16"/>
  <c r="L99" i="3"/>
  <c r="M11" i="6" l="1"/>
  <c r="O108" i="11"/>
  <c r="N59" i="20"/>
  <c r="M21" i="6" l="1"/>
  <c r="M24" i="6" s="1"/>
  <c r="O28" i="17"/>
  <c r="O38" i="17" s="1"/>
  <c r="O41" i="17" s="1"/>
  <c r="M35" i="6"/>
  <c r="M37" i="6" s="1"/>
  <c r="N74" i="20"/>
  <c r="M99" i="3"/>
  <c r="O64" i="16"/>
  <c r="O141" i="11"/>
  <c r="N11" i="6" l="1"/>
  <c r="N35" i="6" s="1"/>
  <c r="N37" i="6" s="1"/>
  <c r="O59" i="20"/>
  <c r="P28" i="17" l="1"/>
  <c r="P38" i="17" s="1"/>
  <c r="P41" i="17" s="1"/>
  <c r="P108" i="11"/>
  <c r="P64" i="16" s="1"/>
  <c r="P59" i="20" s="1"/>
  <c r="N21" i="6"/>
  <c r="N24" i="6" s="1"/>
  <c r="Q108" i="11"/>
  <c r="Q141" i="11" s="1"/>
  <c r="O74" i="20"/>
  <c r="P11" i="6" l="1"/>
  <c r="R28" i="17" s="1"/>
  <c r="R38" i="17" s="1"/>
  <c r="R41" i="17" s="1"/>
  <c r="O99" i="3"/>
  <c r="P141" i="11"/>
  <c r="N99" i="3"/>
  <c r="Q64" i="16"/>
  <c r="Q59" i="20" s="1"/>
  <c r="R108" i="11"/>
  <c r="P99" i="3" s="1"/>
  <c r="O11" i="6"/>
  <c r="O21" i="6" s="1"/>
  <c r="O24" i="6" s="1"/>
  <c r="P74" i="20"/>
  <c r="P35" i="6" l="1"/>
  <c r="P37" i="6" s="1"/>
  <c r="P21" i="6"/>
  <c r="P24" i="6" s="1"/>
  <c r="R64" i="16"/>
  <c r="R59" i="20" s="1"/>
  <c r="R74" i="20" s="1"/>
  <c r="R141" i="11"/>
  <c r="O35" i="6"/>
  <c r="O37" i="6" s="1"/>
  <c r="Q28" i="17"/>
  <c r="Q38" i="17" s="1"/>
  <c r="Q41" i="17" s="1"/>
  <c r="Q74" i="20"/>
  <c r="E111" i="11" l="1"/>
  <c r="E108" i="11" s="1"/>
  <c r="Q11" i="6"/>
  <c r="S28" i="17" s="1"/>
  <c r="S38" i="17" s="1"/>
  <c r="S41" i="17" s="1"/>
  <c r="F42" i="17" s="1"/>
  <c r="S108" i="11" l="1"/>
  <c r="Q35" i="6"/>
  <c r="Q37" i="6" s="1"/>
  <c r="D39" i="6" s="1"/>
  <c r="Q21" i="6"/>
  <c r="Q24" i="6" s="1"/>
  <c r="D25" i="6" s="1"/>
  <c r="D26" i="6" l="1"/>
  <c r="Q99" i="3"/>
  <c r="S141" i="11"/>
  <c r="S64" i="16"/>
  <c r="S59" i="20" s="1"/>
  <c r="E78" i="17"/>
  <c r="E50" i="17"/>
  <c r="E64" i="17"/>
  <c r="S74" i="20" l="1"/>
  <c r="E74" i="20" s="1"/>
  <c r="E59" i="20"/>
  <c r="G54" i="17"/>
  <c r="G55" i="17"/>
  <c r="G61" i="17"/>
  <c r="G60" i="17"/>
  <c r="G59" i="17"/>
  <c r="G51" i="17"/>
  <c r="G50" i="17"/>
  <c r="G53" i="17"/>
  <c r="G52" i="17"/>
  <c r="G58" i="17"/>
  <c r="G57" i="17"/>
  <c r="G56" i="17"/>
  <c r="G84" i="17"/>
  <c r="G89" i="17"/>
  <c r="G87" i="17"/>
  <c r="G81" i="17"/>
  <c r="G86" i="17"/>
  <c r="G80" i="17"/>
  <c r="G82" i="17"/>
  <c r="G79" i="17"/>
  <c r="G88" i="17"/>
  <c r="G83" i="17"/>
  <c r="G85" i="17"/>
  <c r="G78" i="17"/>
  <c r="G73" i="17"/>
  <c r="G71" i="17"/>
  <c r="G65" i="17"/>
  <c r="G68" i="17"/>
  <c r="G69" i="17"/>
  <c r="G72" i="17"/>
  <c r="G66" i="17"/>
  <c r="G64" i="17"/>
  <c r="G74" i="17"/>
  <c r="G67" i="17"/>
  <c r="G75" i="17"/>
  <c r="G70" i="17"/>
  <c r="H146" i="11" l="1"/>
  <c r="Q146" i="11"/>
  <c r="I147" i="11"/>
  <c r="S146" i="11"/>
  <c r="M146" i="11"/>
  <c r="R146" i="11"/>
  <c r="T146" i="11"/>
  <c r="N146" i="11"/>
  <c r="O146" i="11"/>
  <c r="I146" i="11"/>
  <c r="M130" i="11"/>
  <c r="M129" i="11" s="1"/>
  <c r="F146" i="11"/>
  <c r="P146" i="11"/>
  <c r="J130" i="11"/>
  <c r="K146" i="11"/>
  <c r="J146" i="11"/>
  <c r="H130" i="11"/>
  <c r="H129" i="11" s="1"/>
  <c r="L130" i="11"/>
  <c r="K130" i="11"/>
  <c r="K129" i="11" s="1"/>
  <c r="Q130" i="11"/>
  <c r="G130" i="11"/>
  <c r="G129" i="11" s="1"/>
  <c r="R130" i="11"/>
  <c r="R129" i="11" s="1"/>
  <c r="P130" i="11"/>
  <c r="P129" i="11" s="1"/>
  <c r="G146" i="11"/>
  <c r="N130" i="11"/>
  <c r="N129" i="11" s="1"/>
  <c r="T130" i="11"/>
  <c r="T129" i="11" s="1"/>
  <c r="L146" i="11"/>
  <c r="I130" i="11"/>
  <c r="I129" i="11" s="1"/>
  <c r="O130" i="11"/>
  <c r="O129" i="11" s="1"/>
  <c r="F130" i="11"/>
  <c r="F129" i="11" s="1"/>
  <c r="S130" i="11"/>
  <c r="L129" i="11" l="1"/>
  <c r="S129" i="11"/>
  <c r="J129" i="11"/>
  <c r="Q129" i="11"/>
  <c r="O84" i="11"/>
  <c r="O139" i="11" s="1"/>
  <c r="G84" i="11"/>
  <c r="G139" i="11" s="1"/>
  <c r="T84" i="11"/>
  <c r="T139" i="11" s="1"/>
  <c r="M84" i="11"/>
  <c r="M139" i="11" s="1"/>
  <c r="S84" i="11"/>
  <c r="S139" i="11" s="1"/>
  <c r="I84" i="11"/>
  <c r="I139" i="11" s="1"/>
  <c r="H84" i="11"/>
  <c r="H139" i="11" s="1"/>
  <c r="N84" i="11"/>
  <c r="N139" i="11" s="1"/>
  <c r="J84" i="11"/>
  <c r="J139" i="11" s="1"/>
  <c r="L84" i="11"/>
  <c r="L139" i="11" s="1"/>
  <c r="G134" i="11"/>
  <c r="G132" i="11" s="1"/>
  <c r="G115" i="11"/>
  <c r="G114" i="11" s="1"/>
  <c r="G107" i="11" s="1"/>
  <c r="R84" i="11"/>
  <c r="R139" i="11" s="1"/>
  <c r="I86" i="11"/>
  <c r="I115" i="11"/>
  <c r="I114" i="11" s="1"/>
  <c r="J86" i="11"/>
  <c r="J115" i="11"/>
  <c r="J114" i="11" s="1"/>
  <c r="K84" i="11"/>
  <c r="K139" i="11" s="1"/>
  <c r="P84" i="11"/>
  <c r="P139" i="11" s="1"/>
  <c r="N115" i="11"/>
  <c r="N114" i="11" s="1"/>
  <c r="N65" i="16" s="1"/>
  <c r="N134" i="11"/>
  <c r="N132" i="11" s="1"/>
  <c r="Q84" i="11"/>
  <c r="Q139" i="11" s="1"/>
  <c r="L134" i="11"/>
  <c r="L132" i="11" s="1"/>
  <c r="L115" i="11"/>
  <c r="L114" i="11" s="1"/>
  <c r="P134" i="11"/>
  <c r="P132" i="11" s="1"/>
  <c r="P115" i="11"/>
  <c r="P114" i="11" s="1"/>
  <c r="R134" i="11"/>
  <c r="R132" i="11" s="1"/>
  <c r="R115" i="11"/>
  <c r="R114" i="11" s="1"/>
  <c r="K115" i="11"/>
  <c r="K114" i="11" s="1"/>
  <c r="M134" i="11"/>
  <c r="M132" i="11" s="1"/>
  <c r="M115" i="11"/>
  <c r="M114" i="11" s="1"/>
  <c r="S86" i="11"/>
  <c r="S115" i="11"/>
  <c r="S114" i="11" s="1"/>
  <c r="Q100" i="3" s="1"/>
  <c r="Q98" i="3" s="1"/>
  <c r="Q92" i="3" s="1"/>
  <c r="O134" i="11"/>
  <c r="O132" i="11" s="1"/>
  <c r="O115" i="11"/>
  <c r="O114" i="11" s="1"/>
  <c r="F115" i="11"/>
  <c r="F114" i="11" s="1"/>
  <c r="D100" i="3" s="1"/>
  <c r="D98" i="3" s="1"/>
  <c r="D92" i="3" s="1"/>
  <c r="D90" i="3" s="1"/>
  <c r="D87" i="3" s="1"/>
  <c r="D86" i="3" s="1"/>
  <c r="D102" i="3" s="1"/>
  <c r="D103" i="3" s="1"/>
  <c r="Q86" i="11"/>
  <c r="Q115" i="11"/>
  <c r="Q114" i="11" s="1"/>
  <c r="Q107" i="11" s="1"/>
  <c r="T134" i="11"/>
  <c r="T132" i="11" s="1"/>
  <c r="T115" i="11"/>
  <c r="T114" i="11" s="1"/>
  <c r="T107" i="11" s="1"/>
  <c r="F84" i="11"/>
  <c r="H115" i="11"/>
  <c r="H114" i="11" s="1"/>
  <c r="F100" i="3" s="1"/>
  <c r="F98" i="3" s="1"/>
  <c r="F92" i="3" s="1"/>
  <c r="L86" i="11" l="1"/>
  <c r="F87" i="11"/>
  <c r="F85" i="11" s="1"/>
  <c r="G86" i="11"/>
  <c r="T86" i="11"/>
  <c r="S142" i="11"/>
  <c r="S140" i="11" s="1"/>
  <c r="T65" i="16"/>
  <c r="T63" i="16" s="1"/>
  <c r="T71" i="16" s="1"/>
  <c r="R86" i="11"/>
  <c r="R100" i="3"/>
  <c r="R98" i="3" s="1"/>
  <c r="R92" i="3" s="1"/>
  <c r="J134" i="11"/>
  <c r="J132" i="11" s="1"/>
  <c r="E115" i="11"/>
  <c r="E114" i="11" s="1"/>
  <c r="E107" i="11" s="1"/>
  <c r="E83" i="11"/>
  <c r="O86" i="11"/>
  <c r="M86" i="11"/>
  <c r="P86" i="11"/>
  <c r="I134" i="11"/>
  <c r="I132" i="11" s="1"/>
  <c r="N107" i="11"/>
  <c r="G142" i="11"/>
  <c r="G140" i="11" s="1"/>
  <c r="J100" i="3"/>
  <c r="J98" i="3" s="1"/>
  <c r="J92" i="3" s="1"/>
  <c r="L142" i="11"/>
  <c r="L140" i="11" s="1"/>
  <c r="L65" i="16"/>
  <c r="L107" i="11"/>
  <c r="O107" i="11"/>
  <c r="O142" i="11"/>
  <c r="O140" i="11" s="1"/>
  <c r="O65" i="16"/>
  <c r="M100" i="3"/>
  <c r="M98" i="3" s="1"/>
  <c r="M92" i="3" s="1"/>
  <c r="P142" i="11"/>
  <c r="P140" i="11" s="1"/>
  <c r="P107" i="11"/>
  <c r="N100" i="3"/>
  <c r="N98" i="3" s="1"/>
  <c r="N92" i="3" s="1"/>
  <c r="P65" i="16"/>
  <c r="R107" i="11"/>
  <c r="R142" i="11"/>
  <c r="R140" i="11" s="1"/>
  <c r="P100" i="3"/>
  <c r="P98" i="3" s="1"/>
  <c r="P92" i="3" s="1"/>
  <c r="R65" i="16"/>
  <c r="N63" i="16"/>
  <c r="N71" i="16" s="1"/>
  <c r="N60" i="20"/>
  <c r="I100" i="3"/>
  <c r="I98" i="3" s="1"/>
  <c r="I92" i="3" s="1"/>
  <c r="K142" i="11"/>
  <c r="K140" i="11" s="1"/>
  <c r="K65" i="16"/>
  <c r="F134" i="11"/>
  <c r="F132" i="11" s="1"/>
  <c r="F86" i="11"/>
  <c r="S107" i="11"/>
  <c r="S65" i="16"/>
  <c r="K134" i="11"/>
  <c r="K132" i="11" s="1"/>
  <c r="K86" i="11"/>
  <c r="I142" i="11"/>
  <c r="I140" i="11" s="1"/>
  <c r="G100" i="3"/>
  <c r="G98" i="3" s="1"/>
  <c r="G92" i="3" s="1"/>
  <c r="G65" i="16"/>
  <c r="T142" i="11"/>
  <c r="T140" i="11" s="1"/>
  <c r="F107" i="11"/>
  <c r="F142" i="11"/>
  <c r="F140" i="11" s="1"/>
  <c r="F65" i="16"/>
  <c r="N142" i="11"/>
  <c r="N140" i="11" s="1"/>
  <c r="L100" i="3"/>
  <c r="L98" i="3" s="1"/>
  <c r="L92" i="3" s="1"/>
  <c r="Q134" i="11"/>
  <c r="Q132" i="11" s="1"/>
  <c r="H100" i="3"/>
  <c r="H98" i="3" s="1"/>
  <c r="H92" i="3" s="1"/>
  <c r="J142" i="11"/>
  <c r="J140" i="11" s="1"/>
  <c r="J65" i="16"/>
  <c r="I107" i="11"/>
  <c r="J107" i="11"/>
  <c r="H86" i="11"/>
  <c r="H134" i="11"/>
  <c r="H132" i="11" s="1"/>
  <c r="S134" i="11"/>
  <c r="S132" i="11" s="1"/>
  <c r="H107" i="11"/>
  <c r="H65" i="16"/>
  <c r="H142" i="11"/>
  <c r="H140" i="11" s="1"/>
  <c r="Q142" i="11"/>
  <c r="Q140" i="11" s="1"/>
  <c r="Q65" i="16"/>
  <c r="M107" i="11"/>
  <c r="K100" i="3"/>
  <c r="K98" i="3" s="1"/>
  <c r="K92" i="3" s="1"/>
  <c r="M142" i="11"/>
  <c r="M140" i="11" s="1"/>
  <c r="O100" i="3"/>
  <c r="O98" i="3" s="1"/>
  <c r="O92" i="3" s="1"/>
  <c r="E84" i="11"/>
  <c r="F139" i="11"/>
  <c r="N86" i="11"/>
  <c r="M65" i="16"/>
  <c r="I65" i="16"/>
  <c r="E100" i="3"/>
  <c r="E98" i="3" s="1"/>
  <c r="E92" i="3" s="1"/>
  <c r="E90" i="3" s="1"/>
  <c r="E87" i="3" s="1"/>
  <c r="E86" i="3" s="1"/>
  <c r="E102" i="3" s="1"/>
  <c r="E103" i="3" s="1"/>
  <c r="F90" i="3" s="1"/>
  <c r="F87" i="3" s="1"/>
  <c r="F86" i="3" s="1"/>
  <c r="F102" i="3" s="1"/>
  <c r="F103" i="3" s="1"/>
  <c r="K107" i="11"/>
  <c r="F138" i="11" l="1"/>
  <c r="T60" i="20"/>
  <c r="T58" i="20" s="1"/>
  <c r="T66" i="20" s="1"/>
  <c r="G82" i="11"/>
  <c r="G87" i="11" s="1"/>
  <c r="G85" i="11" s="1"/>
  <c r="F63" i="16"/>
  <c r="F71" i="16" s="1"/>
  <c r="F60" i="20"/>
  <c r="G63" i="16"/>
  <c r="G71" i="16" s="1"/>
  <c r="G60" i="20"/>
  <c r="P63" i="16"/>
  <c r="P71" i="16" s="1"/>
  <c r="P60" i="20"/>
  <c r="M60" i="20"/>
  <c r="M63" i="16"/>
  <c r="M71" i="16" s="1"/>
  <c r="G90" i="3"/>
  <c r="G87" i="3" s="1"/>
  <c r="G86" i="3" s="1"/>
  <c r="G102" i="3" s="1"/>
  <c r="G103" i="3" s="1"/>
  <c r="H90" i="3" s="1"/>
  <c r="H87" i="3" s="1"/>
  <c r="H86" i="3" s="1"/>
  <c r="H102" i="3" s="1"/>
  <c r="H103" i="3" s="1"/>
  <c r="I90" i="3" s="1"/>
  <c r="I87" i="3" s="1"/>
  <c r="I86" i="3" s="1"/>
  <c r="I102" i="3" s="1"/>
  <c r="I103" i="3" s="1"/>
  <c r="J90" i="3" s="1"/>
  <c r="J87" i="3" s="1"/>
  <c r="J86" i="3" s="1"/>
  <c r="J102" i="3" s="1"/>
  <c r="J103" i="3" s="1"/>
  <c r="K90" i="3" s="1"/>
  <c r="K87" i="3" s="1"/>
  <c r="K86" i="3" s="1"/>
  <c r="K102" i="3" s="1"/>
  <c r="K103" i="3" s="1"/>
  <c r="L90" i="3" s="1"/>
  <c r="L87" i="3" s="1"/>
  <c r="L86" i="3" s="1"/>
  <c r="L102" i="3" s="1"/>
  <c r="L103" i="3" s="1"/>
  <c r="M90" i="3" s="1"/>
  <c r="M87" i="3" s="1"/>
  <c r="M86" i="3" s="1"/>
  <c r="M102" i="3" s="1"/>
  <c r="M103" i="3" s="1"/>
  <c r="N90" i="3" s="1"/>
  <c r="N87" i="3" s="1"/>
  <c r="N86" i="3" s="1"/>
  <c r="N102" i="3" s="1"/>
  <c r="N103" i="3" s="1"/>
  <c r="O90" i="3" s="1"/>
  <c r="O87" i="3" s="1"/>
  <c r="O86" i="3" s="1"/>
  <c r="O102" i="3" s="1"/>
  <c r="O103" i="3" s="1"/>
  <c r="P90" i="3" s="1"/>
  <c r="P87" i="3" s="1"/>
  <c r="P86" i="3" s="1"/>
  <c r="P102" i="3" s="1"/>
  <c r="P103" i="3" s="1"/>
  <c r="Q90" i="3" s="1"/>
  <c r="Q87" i="3" s="1"/>
  <c r="Q86" i="3" s="1"/>
  <c r="Q102" i="3" s="1"/>
  <c r="Q103" i="3" s="1"/>
  <c r="R90" i="3" s="1"/>
  <c r="R87" i="3" s="1"/>
  <c r="R86" i="3" s="1"/>
  <c r="R102" i="3" s="1"/>
  <c r="R103" i="3" s="1"/>
  <c r="O63" i="16"/>
  <c r="O71" i="16" s="1"/>
  <c r="O60" i="20"/>
  <c r="F135" i="11"/>
  <c r="F148" i="11" s="1"/>
  <c r="R60" i="20"/>
  <c r="R63" i="16"/>
  <c r="R71" i="16" s="1"/>
  <c r="L60" i="20"/>
  <c r="L63" i="16"/>
  <c r="L71" i="16" s="1"/>
  <c r="I60" i="20"/>
  <c r="I63" i="16"/>
  <c r="I71" i="16" s="1"/>
  <c r="H63" i="16"/>
  <c r="H71" i="16" s="1"/>
  <c r="H60" i="20"/>
  <c r="J63" i="16"/>
  <c r="J71" i="16" s="1"/>
  <c r="J60" i="20"/>
  <c r="H82" i="11"/>
  <c r="H87" i="11" s="1"/>
  <c r="N58" i="20"/>
  <c r="N66" i="20" s="1"/>
  <c r="N73" i="20"/>
  <c r="N77" i="20" s="1"/>
  <c r="Q60" i="20"/>
  <c r="Q63" i="16"/>
  <c r="Q71" i="16" s="1"/>
  <c r="S63" i="16"/>
  <c r="S71" i="16" s="1"/>
  <c r="S60" i="20"/>
  <c r="E86" i="11"/>
  <c r="K60" i="20"/>
  <c r="K63" i="16"/>
  <c r="K71" i="16" s="1"/>
  <c r="T73" i="20" l="1"/>
  <c r="T77" i="20" s="1"/>
  <c r="H85" i="11"/>
  <c r="H138" i="11" s="1"/>
  <c r="H135" i="11" s="1"/>
  <c r="H148" i="11" s="1"/>
  <c r="I82" i="11"/>
  <c r="I87" i="11" s="1"/>
  <c r="G58" i="20"/>
  <c r="G66" i="20" s="1"/>
  <c r="G73" i="20"/>
  <c r="G77" i="20" s="1"/>
  <c r="Q73" i="20"/>
  <c r="Q77" i="20" s="1"/>
  <c r="Q58" i="20"/>
  <c r="Q66" i="20" s="1"/>
  <c r="G138" i="11"/>
  <c r="G135" i="11" s="1"/>
  <c r="G148" i="11" s="1"/>
  <c r="H73" i="20"/>
  <c r="H77" i="20" s="1"/>
  <c r="H58" i="20"/>
  <c r="H66" i="20" s="1"/>
  <c r="I73" i="20"/>
  <c r="I77" i="20" s="1"/>
  <c r="I58" i="20"/>
  <c r="I66" i="20" s="1"/>
  <c r="R73" i="20"/>
  <c r="R77" i="20" s="1"/>
  <c r="R58" i="20"/>
  <c r="R66" i="20" s="1"/>
  <c r="O73" i="20"/>
  <c r="O77" i="20" s="1"/>
  <c r="O58" i="20"/>
  <c r="O66" i="20" s="1"/>
  <c r="P58" i="20"/>
  <c r="P66" i="20" s="1"/>
  <c r="P73" i="20"/>
  <c r="P77" i="20" s="1"/>
  <c r="F58" i="20"/>
  <c r="E60" i="20"/>
  <c r="F73" i="20"/>
  <c r="K58" i="20"/>
  <c r="K66" i="20" s="1"/>
  <c r="K73" i="20"/>
  <c r="K77" i="20" s="1"/>
  <c r="S73" i="20"/>
  <c r="S77" i="20" s="1"/>
  <c r="S58" i="20"/>
  <c r="S66" i="20" s="1"/>
  <c r="D74" i="16"/>
  <c r="J73" i="20"/>
  <c r="J77" i="20" s="1"/>
  <c r="J58" i="20"/>
  <c r="J66" i="20" s="1"/>
  <c r="L58" i="20"/>
  <c r="L66" i="20" s="1"/>
  <c r="L73" i="20"/>
  <c r="L77" i="20" s="1"/>
  <c r="M73" i="20"/>
  <c r="M77" i="20" s="1"/>
  <c r="M58" i="20"/>
  <c r="M66" i="20" s="1"/>
  <c r="E58" i="20" l="1"/>
  <c r="E66" i="20" s="1"/>
  <c r="F66" i="20"/>
  <c r="D81" i="15"/>
  <c r="D69" i="20"/>
  <c r="I85" i="11"/>
  <c r="J82" i="11"/>
  <c r="J87" i="11" s="1"/>
  <c r="F77" i="20"/>
  <c r="E77" i="20" s="1"/>
  <c r="E73" i="20"/>
  <c r="K82" i="11" l="1"/>
  <c r="K87" i="11" s="1"/>
  <c r="J85" i="11"/>
  <c r="J138" i="11" s="1"/>
  <c r="J135" i="11" s="1"/>
  <c r="J148" i="11" s="1"/>
  <c r="I138" i="11"/>
  <c r="I135" i="11" s="1"/>
  <c r="I148" i="11" s="1"/>
  <c r="D110" i="20"/>
  <c r="D83" i="15"/>
  <c r="D112" i="20" s="1"/>
  <c r="L82" i="11" l="1"/>
  <c r="L87" i="11" s="1"/>
  <c r="K85" i="11"/>
  <c r="K138" i="11" l="1"/>
  <c r="K135" i="11" s="1"/>
  <c r="K148" i="11" s="1"/>
  <c r="L85" i="11"/>
  <c r="L138" i="11" s="1"/>
  <c r="L135" i="11" s="1"/>
  <c r="L148" i="11" s="1"/>
  <c r="M82" i="11"/>
  <c r="M87" i="11" s="1"/>
  <c r="M85" i="11" l="1"/>
  <c r="N82" i="11"/>
  <c r="N87" i="11" s="1"/>
  <c r="O82" i="11" l="1"/>
  <c r="O87" i="11" s="1"/>
  <c r="N85" i="11"/>
  <c r="N138" i="11" s="1"/>
  <c r="N135" i="11" s="1"/>
  <c r="N148" i="11" s="1"/>
  <c r="M138" i="11"/>
  <c r="M135" i="11" s="1"/>
  <c r="M148" i="11" s="1"/>
  <c r="O85" i="11" l="1"/>
  <c r="O138" i="11" s="1"/>
  <c r="O135" i="11" s="1"/>
  <c r="O148" i="11" s="1"/>
  <c r="P82" i="11"/>
  <c r="P87" i="11" s="1"/>
  <c r="P85" i="11" l="1"/>
  <c r="P138" i="11" s="1"/>
  <c r="P135" i="11" s="1"/>
  <c r="P148" i="11" s="1"/>
  <c r="Q82" i="11"/>
  <c r="Q87" i="11" s="1"/>
  <c r="Q85" i="11" l="1"/>
  <c r="Q138" i="11" s="1"/>
  <c r="Q135" i="11" s="1"/>
  <c r="Q148" i="11" s="1"/>
  <c r="R82" i="11"/>
  <c r="R87" i="11" s="1"/>
  <c r="R85" i="11" l="1"/>
  <c r="R138" i="11" s="1"/>
  <c r="R135" i="11" s="1"/>
  <c r="R148" i="11" s="1"/>
  <c r="S82" i="11"/>
  <c r="S87" i="11" s="1"/>
  <c r="S85" i="11" l="1"/>
  <c r="S138" i="11" s="1"/>
  <c r="S135" i="11" s="1"/>
  <c r="S148" i="11" s="1"/>
  <c r="T82" i="11"/>
  <c r="T87" i="11" s="1"/>
  <c r="T85" i="11" s="1"/>
  <c r="T138" i="11" l="1"/>
  <c r="T135" i="11" s="1"/>
  <c r="T148" i="11" s="1"/>
  <c r="E85" i="11"/>
  <c r="D153" i="11" l="1"/>
  <c r="D154" i="11"/>
  <c r="M33" i="2"/>
  <c r="N33" i="2" s="1"/>
  <c r="H33" i="2"/>
  <c r="I33" i="2" s="1"/>
  <c r="J33" i="2" s="1"/>
  <c r="L31" i="2"/>
  <c r="B109" i="2" s="1"/>
  <c r="E24" i="11"/>
  <c r="E30" i="11" s="1"/>
  <c r="H32" i="2"/>
  <c r="M32" i="2"/>
  <c r="N32" i="2" s="1"/>
  <c r="H31" i="2" l="1"/>
  <c r="L45" i="2"/>
  <c r="E23" i="11"/>
  <c r="E29" i="11" s="1"/>
  <c r="E31" i="11" s="1"/>
  <c r="N31" i="2"/>
  <c r="N45" i="2" s="1"/>
  <c r="H45" i="2"/>
  <c r="B145" i="2" s="1"/>
  <c r="B107" i="2"/>
  <c r="M31" i="2"/>
  <c r="M45" i="2" s="1"/>
  <c r="I32" i="2"/>
  <c r="B108" i="2"/>
  <c r="F24" i="11" l="1"/>
  <c r="B208" i="2"/>
  <c r="B209" i="2"/>
  <c r="G24" i="11"/>
  <c r="F23" i="11"/>
  <c r="F29" i="11" s="1"/>
  <c r="F30" i="11"/>
  <c r="J32" i="2"/>
  <c r="J31" i="2" s="1"/>
  <c r="I31" i="2"/>
  <c r="I45" i="2" s="1"/>
  <c r="B207" i="2" l="1"/>
  <c r="J45" i="2"/>
  <c r="B245" i="2" s="1"/>
  <c r="F31" i="11"/>
  <c r="G23" i="11"/>
  <c r="G29" i="11" s="1"/>
  <c r="G30" i="11"/>
  <c r="G31" i="11" l="1"/>
</calcChain>
</file>

<file path=xl/sharedStrings.xml><?xml version="1.0" encoding="utf-8"?>
<sst xmlns="http://schemas.openxmlformats.org/spreadsheetml/2006/main" count="2417" uniqueCount="583">
  <si>
    <t>Wyszczególnienie/Pozycja</t>
  </si>
  <si>
    <t>…</t>
  </si>
  <si>
    <t>%</t>
  </si>
  <si>
    <t>Wartość rezydualna</t>
  </si>
  <si>
    <t>Analiza finansowa</t>
  </si>
  <si>
    <t>Lp.</t>
  </si>
  <si>
    <t>Kategoria/Okres projekcji</t>
  </si>
  <si>
    <t>A.</t>
  </si>
  <si>
    <t>Projekt UE razem</t>
  </si>
  <si>
    <t>I.</t>
  </si>
  <si>
    <t>Nakłady inwestycyjne w tym:</t>
  </si>
  <si>
    <t>Nakłady inwestycyjne dotyczące przygotowania projektu</t>
  </si>
  <si>
    <t>a.</t>
  </si>
  <si>
    <t>▪ podatek VAT</t>
  </si>
  <si>
    <t>b.</t>
  </si>
  <si>
    <t>▪ nakłady inwestycyjne - netto</t>
  </si>
  <si>
    <t>2.</t>
  </si>
  <si>
    <t>Nakłady inwestycyjne dotyczące realizacji projektu</t>
  </si>
  <si>
    <t>II.</t>
  </si>
  <si>
    <t>Nakłady odtworzeniowe w tym:</t>
  </si>
  <si>
    <t>▪ nakłady odtworzeniowe - netto</t>
  </si>
  <si>
    <t>1.</t>
  </si>
  <si>
    <t>Przychody operacyjne ogółem</t>
  </si>
  <si>
    <t>Koszty operacyjne ogółem w tym:</t>
  </si>
  <si>
    <t>▪ usługi obce</t>
  </si>
  <si>
    <t>B.</t>
  </si>
  <si>
    <t>Scenariusz z projektem</t>
  </si>
  <si>
    <t>Spłata kredytu/pożyczek</t>
  </si>
  <si>
    <t>Odsetki</t>
  </si>
  <si>
    <t>3.</t>
  </si>
  <si>
    <t>Podatek dochodowy</t>
  </si>
  <si>
    <t>4.</t>
  </si>
  <si>
    <t>Inne</t>
  </si>
  <si>
    <t>c.</t>
  </si>
  <si>
    <t>d.</t>
  </si>
  <si>
    <t>A</t>
  </si>
  <si>
    <t>B</t>
  </si>
  <si>
    <t>Wpływy</t>
  </si>
  <si>
    <t>Wydatki</t>
  </si>
  <si>
    <t>C</t>
  </si>
  <si>
    <t>E</t>
  </si>
  <si>
    <t>F</t>
  </si>
  <si>
    <t>WPŁYWY RAZEM</t>
  </si>
  <si>
    <t>Przychody operacyjne</t>
  </si>
  <si>
    <t>WYDATKI RAZEM</t>
  </si>
  <si>
    <t>Całkowite nakłady inwestycyjne (wraz z nakładami odtworzeniowymi)</t>
  </si>
  <si>
    <t>III.</t>
  </si>
  <si>
    <t>Przepływy pieniężne netto</t>
  </si>
  <si>
    <t>Finansowa zaktualizowana wartość netto z inwestycji (FNPV/C)</t>
  </si>
  <si>
    <t>Finansowa wewnętrzna stopa zwrotu z inwestycji (FRR/C)</t>
  </si>
  <si>
    <t>5.</t>
  </si>
  <si>
    <t>7.</t>
  </si>
  <si>
    <t>8.</t>
  </si>
  <si>
    <t>Źródła finansowania, w tym:</t>
  </si>
  <si>
    <t>Dofinansowanie UE</t>
  </si>
  <si>
    <t>Wkład własny</t>
  </si>
  <si>
    <t>Inne środki</t>
  </si>
  <si>
    <t>Nakłady inwestycyjne</t>
  </si>
  <si>
    <t>Nakłady odtworzeniowe</t>
  </si>
  <si>
    <t>Zmiana w kapitale obrotowym netto</t>
  </si>
  <si>
    <t>6.</t>
  </si>
  <si>
    <t>IV.</t>
  </si>
  <si>
    <t>Skumulowane przepływy pieniężne netto</t>
  </si>
  <si>
    <t>Analiza ekonomiczna</t>
  </si>
  <si>
    <t>Tabela 1.  Ekonomiczna analiza kosztów i korzyści Projekt UE [PLN] - ENPV i ERR</t>
  </si>
  <si>
    <t>Przepływy pieniężne netto z analizy finansowej</t>
  </si>
  <si>
    <t>Rachunek kosztów i korzyści społecznych</t>
  </si>
  <si>
    <t>Korzyści społeczne</t>
  </si>
  <si>
    <t>Koszty społeczne</t>
  </si>
  <si>
    <t>Ekonomiczne przepływy pieniężne netto</t>
  </si>
  <si>
    <t>Stopa dyskontowa</t>
  </si>
  <si>
    <t>Ekonomiczna zaktualizowana wartość netto (ENPV)</t>
  </si>
  <si>
    <t>Ekonomiczna wewnętrzna stopa zwrotu (ERR)</t>
  </si>
  <si>
    <t>Tabela 2. Ekonomiczna analiza kosztów i korzyści Projekt UE [PLN] - B/C</t>
  </si>
  <si>
    <t>Korekty fiskalne</t>
  </si>
  <si>
    <t xml:space="preserve">Korzyści społeczne </t>
  </si>
  <si>
    <t>Razem</t>
  </si>
  <si>
    <t>V.</t>
  </si>
  <si>
    <t>VI.</t>
  </si>
  <si>
    <t>Ekonomiczny Wskaźnik Korzyści/Koszty (B/C)</t>
  </si>
  <si>
    <t>Źródło danych/Objaśnienia/Uwagi</t>
  </si>
  <si>
    <t>Stawka/Wskaźnik</t>
  </si>
  <si>
    <t>Tabela 1. Nakłady inwestycyjne i odtworzeniowe projektu [PLN]</t>
  </si>
  <si>
    <t>Tabela 2. Przychody i koszty operacyjne projektu</t>
  </si>
  <si>
    <t>Zmiana kapitału obrotowego netto w fazie inwestycyjnej</t>
  </si>
  <si>
    <t>Przepływy pieniężne zdyskontowane</t>
  </si>
  <si>
    <t xml:space="preserve">Zdyskontowane Eekonomiczne przepływy pieniężne </t>
  </si>
  <si>
    <t>wydatki kwalifikowalne</t>
  </si>
  <si>
    <t>wydatki niekwalifikowalne</t>
  </si>
  <si>
    <t>ARKUSZ OBLICZEŃ - projekt hybrydowy 
- metoda standardowa</t>
  </si>
  <si>
    <t>JM</t>
  </si>
  <si>
    <t>RAZEM</t>
  </si>
  <si>
    <t>Prace projektowe</t>
  </si>
  <si>
    <t>Okres odniesienia</t>
  </si>
  <si>
    <t>Waloryzacja</t>
  </si>
  <si>
    <t>Pierwszy rok odniesienia</t>
  </si>
  <si>
    <t>Roboty budowlano-montażowe</t>
  </si>
  <si>
    <t>Prace przygotowawcze</t>
  </si>
  <si>
    <t>Pozostałe</t>
  </si>
  <si>
    <t>Wartość brutto</t>
  </si>
  <si>
    <t>Wartość netto</t>
  </si>
  <si>
    <t>X</t>
  </si>
  <si>
    <t>Wskaźniki waloryzacji</t>
  </si>
  <si>
    <t>Stopy procentowe w ujęciu nominalnym</t>
  </si>
  <si>
    <t>Dynamika realna wynagrodzenia brutto w gospodarce
narodowej</t>
  </si>
  <si>
    <t>Dynamika cen towarów i usług konsumpcyjnych</t>
  </si>
  <si>
    <t>Wskaźniki waloryzacji przyjęte do analizy</t>
  </si>
  <si>
    <t>10.</t>
  </si>
  <si>
    <t>Spis Treści</t>
  </si>
  <si>
    <t>Założenia</t>
  </si>
  <si>
    <t>1.1.</t>
  </si>
  <si>
    <t>1.2.</t>
  </si>
  <si>
    <t>1.3.</t>
  </si>
  <si>
    <t>2.1.</t>
  </si>
  <si>
    <t>2.2.</t>
  </si>
  <si>
    <t>2.3.</t>
  </si>
  <si>
    <t>3.1.</t>
  </si>
  <si>
    <t>3.2.</t>
  </si>
  <si>
    <t>3.3.</t>
  </si>
  <si>
    <t>Środki trwałe i wartości niematerialne i prawne</t>
  </si>
  <si>
    <t>Harmonogram Projektu - brutto</t>
  </si>
  <si>
    <t>Harmonogram Projektu - netto</t>
  </si>
  <si>
    <t>Koszty ponoszone samodzielnie</t>
  </si>
  <si>
    <t>Harmonogram Projektu</t>
  </si>
  <si>
    <t>Plan nakładów odtworzeniowych - brutto</t>
  </si>
  <si>
    <t>Plan nakładów odtworzeniowych - netto</t>
  </si>
  <si>
    <t>Plan nakładów inwestycyjnych (netto,brutto)</t>
  </si>
  <si>
    <t>Plan nakładów odtworzeniowych (netto,brutto)</t>
  </si>
  <si>
    <t>Pola do uzupełnienia</t>
  </si>
  <si>
    <t>Plan nakładów</t>
  </si>
  <si>
    <t>Plan kosztów i oszczędności</t>
  </si>
  <si>
    <t>4.1.</t>
  </si>
  <si>
    <t>4.2.</t>
  </si>
  <si>
    <t>5.1.</t>
  </si>
  <si>
    <t>▪ zużycie materiałów i energii</t>
  </si>
  <si>
    <t>TAK</t>
  </si>
  <si>
    <t>NIE</t>
  </si>
  <si>
    <t>Możliwość odzyskania podatku VAT</t>
  </si>
  <si>
    <t>W przypadku możliwości odzyskania podatku VAT należy zaznaczyć TAK. W przypadku braku możliwości odzyskania tego podatku NIE.</t>
  </si>
  <si>
    <t>Wyszczególnienie</t>
  </si>
  <si>
    <t>Pierwszy rok ponoszenia kosztów</t>
  </si>
  <si>
    <t>Zmiana KON</t>
  </si>
  <si>
    <t>Oszczędności z ostatniego roku okresu odniesienia - netto</t>
  </si>
  <si>
    <t>Oszczędności z ostatniego roku okresu odniesienia - brutto</t>
  </si>
  <si>
    <t>Wskaźniki waloryzacji przyjęte do analizy - skumulowane</t>
  </si>
  <si>
    <t>Wartość rezydualna do analizy finansowej (metoda dochodowa)</t>
  </si>
  <si>
    <t>Finansowa stopa dyskontowa</t>
  </si>
  <si>
    <t>Ekonomiczna stopa dyskontowa</t>
  </si>
  <si>
    <t>ceny bieżące</t>
  </si>
  <si>
    <t>Wartość przyjęta do wyliczenia wskaźników efektywności finansowej.</t>
  </si>
  <si>
    <t>Wartość przyjęta do wyliczenia wskaźników efektywności ekonomicznej.</t>
  </si>
  <si>
    <t>BRUTTO</t>
  </si>
  <si>
    <t>NETTO</t>
  </si>
  <si>
    <t>Zdyskontowane oszczędności z ostatniego roku okresu odniesienia - brutto</t>
  </si>
  <si>
    <t>Zdyskontowane oszczędności z ostatniego roku okresu odniesienia - netto</t>
  </si>
  <si>
    <t>Harmonogram oszczędności - brutto</t>
  </si>
  <si>
    <t>Harmonogram kosztów - brutto</t>
  </si>
  <si>
    <t>Harmonogram oszczędności - netto</t>
  </si>
  <si>
    <t>Harmonogram kosztów - netto</t>
  </si>
  <si>
    <t>Tabela 3. Pozostałe wielkości finansowe projektu</t>
  </si>
  <si>
    <t>▪ oszczędności</t>
  </si>
  <si>
    <t>Tabela 6. Weryfikacja trwałości finansowej - scenariusz z projektem [PLN]</t>
  </si>
  <si>
    <t>Wskaźniki efektywności finansowej</t>
  </si>
  <si>
    <t>Wskaźniki efektywności ekonomicznej</t>
  </si>
  <si>
    <t>PLN</t>
  </si>
  <si>
    <r>
      <t>Współczynnik dyskontowy dt=1/(1+r)</t>
    </r>
    <r>
      <rPr>
        <b/>
        <vertAlign val="superscript"/>
        <sz val="10"/>
        <rFont val="Calibri"/>
        <family val="2"/>
        <charset val="238"/>
      </rPr>
      <t>t</t>
    </r>
    <r>
      <rPr>
        <b/>
        <sz val="10"/>
        <rFont val="Calibri"/>
        <family val="2"/>
        <charset val="238"/>
      </rPr>
      <t xml:space="preserve"> gdzie (r= 9%) </t>
    </r>
  </si>
  <si>
    <t>Analiza w cenach</t>
  </si>
  <si>
    <t>Wynagrodzenie partnera prywatnego</t>
  </si>
  <si>
    <t>Wycena ryzyka zmiany nakładów inwestycyjnych</t>
  </si>
  <si>
    <t>Prawdopodobieństwo w modelu PPP</t>
  </si>
  <si>
    <t>Prawdopodobieństwo w modelu tradycyjnym</t>
  </si>
  <si>
    <t>Wycena zdarzenia</t>
  </si>
  <si>
    <t>Wartosć oczekiwana ryzyka w modelu PPP</t>
  </si>
  <si>
    <t>Wartosć oczekiwana ryzyka w modelu tradycyjnym</t>
  </si>
  <si>
    <t>Znaczny spadek</t>
  </si>
  <si>
    <t>Średni spadek</t>
  </si>
  <si>
    <t>Nieznaczny spadek</t>
  </si>
  <si>
    <t>Brak różnicy</t>
  </si>
  <si>
    <t>Nieznaczny wzrost</t>
  </si>
  <si>
    <t>Średni wzrost</t>
  </si>
  <si>
    <t>Znaczny wzrost</t>
  </si>
  <si>
    <t>Wycena ryzyka</t>
  </si>
  <si>
    <t>Wycena ryzyka zmiany kosztów utrzymania</t>
  </si>
  <si>
    <t>Wycena ryzyka nieuzyskania oszczędności</t>
  </si>
  <si>
    <t>Ryzyka transferowane na podmiot publiczny w przypadku realizacji Projektu w modelu tradycyjnym - ocena wpływu ryzyk na koszty realizacji Projektu w modelu tradycyjnym</t>
  </si>
  <si>
    <t>Faza</t>
  </si>
  <si>
    <t>Część ryzyka, które dodatkowo bierze na siebie podmiot publiczny w modelu tradycyjnym</t>
  </si>
  <si>
    <t>Nazwa ryzyka</t>
  </si>
  <si>
    <t>Wpływ ryzyka na Projekt w modelu tradycyjnym</t>
  </si>
  <si>
    <t>Skutki ryzyka</t>
  </si>
  <si>
    <t>Wystapienie wad w dokumentacji projektowej w przypadku realizacji Projektu samodzielnie przez Podmiot Publiczny przełoży się na wzrost nakładów inwestycyjnych z większym prawdopodobieństwem niż w przypadku zarządzania tym ryzykiem przez Podmiot Prywatny w modelu PPP</t>
  </si>
  <si>
    <t>Wzrost nakładów inwestycyjnych</t>
  </si>
  <si>
    <t>Prawdopodobieństwo materializacji skutków ryzyka wzrostu kosztów jest wyższe w przypadku realizacji przedsięwzięcia w całości przez Podmiot Publiczny, gdyż sektor prywatny ma większe doświadczenie i kompetencje z zakresu zabezpieczania się przed skutkami takiego ryzyka.</t>
  </si>
  <si>
    <t>Wzrost kosztów utrzymaniowych</t>
  </si>
  <si>
    <t>Budowa</t>
  </si>
  <si>
    <t>Ryzyko wystąpienia wad w dokumentacji projektowej</t>
  </si>
  <si>
    <t>Ryzyko wzrostu kosztów materiałów/usług na etapie budowy</t>
  </si>
  <si>
    <t>Ryzyko związane z warunkami meteorologicznymi</t>
  </si>
  <si>
    <t>Ryzyko wypadków</t>
  </si>
  <si>
    <t>Ryzyko braku zasobów ludzkich i materialnych na etapie budowy</t>
  </si>
  <si>
    <t>Utrzymanie i Zarządzanie</t>
  </si>
  <si>
    <t>Ryzyko nieuzyskania oszczędności w zużyciu energii</t>
  </si>
  <si>
    <t>Ryzyko wzrostu kosztów</t>
  </si>
  <si>
    <t>Ryzyko braku zasobów ludzkich i materialnych na etapie utrzymania</t>
  </si>
  <si>
    <t>Ryzyko wystąpienia wad ukrytych robót ujawnionych w okresie eksploatacji</t>
  </si>
  <si>
    <t>Ryzyko zniszczenia środków trwałych lub ich wyposażenia lub awarii</t>
  </si>
  <si>
    <t>Ryzyko związane z udziałem podwykonawców na etapie utrzymania</t>
  </si>
  <si>
    <t>Podział najistotniejszych ryzyk w modelu PPP</t>
  </si>
  <si>
    <t>FAZA</t>
  </si>
  <si>
    <t>ALOKACJA RYZYKA</t>
  </si>
  <si>
    <t>RYZYKO</t>
  </si>
  <si>
    <t>Wycena w modelu PSC
0/1</t>
  </si>
  <si>
    <t>Publiczny</t>
  </si>
  <si>
    <t>Prywatny</t>
  </si>
  <si>
    <t>Ryzyko błędnego określenia wstępnych parametrów robót budowlanych oraz wskazanie nieadekwatnych technologii i rozwiązań funkcjonalnych</t>
  </si>
  <si>
    <t>Ryzyko błędnej metodyki obliczania gwarantowanych oszczędności / zużycia energii</t>
  </si>
  <si>
    <t>Ryzyko braku środków finansowych ze strony partnera prywatnego</t>
  </si>
  <si>
    <t>Ryzyko błędnych założeń projektowych</t>
  </si>
  <si>
    <t>Ryzyko zmian wymagań projektowych na etapie projektowania</t>
  </si>
  <si>
    <t>Ryzyko zmian wymagań projektowych na etapie budowy</t>
  </si>
  <si>
    <t>Ryzyko niedoszacowania wartości robót Partnera Prywatnego</t>
  </si>
  <si>
    <t>Ryzyko związane ze zmianami technologicznymi</t>
  </si>
  <si>
    <t>Ryzyko aktów wandalizmu .</t>
  </si>
  <si>
    <t>Ogólne</t>
  </si>
  <si>
    <t>Ryzyko wystąpienia zewnętrznych zdarzeń nadzwyczajnych, niemożliwych do przewidzenia i zapobieżenia</t>
  </si>
  <si>
    <t>Ryzyko wystąpienia siły wyższej</t>
  </si>
  <si>
    <t>Ryzyko zmiany stóp procentowych</t>
  </si>
  <si>
    <t>Ryzyko zmian w przepisach prawnych mających wpływ na realizację Projektu</t>
  </si>
  <si>
    <t>Ryzyko prowadzenia sporów pomiędzy stronami</t>
  </si>
  <si>
    <t>Ryzyko prowadzenia sporów z podwykonawcami Partnera Prywatnego</t>
  </si>
  <si>
    <t>Ryzyko podatkowe</t>
  </si>
  <si>
    <t>Identyfikacja ryzyk w modelu PPP</t>
  </si>
  <si>
    <t>Ryzyko</t>
  </si>
  <si>
    <t>Siła Wpływu</t>
  </si>
  <si>
    <t>Prawdopodobieństwo</t>
  </si>
  <si>
    <t>Określenie ryzyk kluczowych</t>
  </si>
  <si>
    <t>Rodzaj ryzyka</t>
  </si>
  <si>
    <t>Wycena</t>
  </si>
  <si>
    <t xml:space="preserve"> Ryzyko niewłaściwego określenia warunków brzegowych Projektu (oczekiwań wobec partnerów prywatnych)</t>
  </si>
  <si>
    <t>Wysoka</t>
  </si>
  <si>
    <t>Niskie</t>
  </si>
  <si>
    <t>WN</t>
  </si>
  <si>
    <t>Przygotowanie projektu</t>
  </si>
  <si>
    <t>Ryzyko określenia niewłaściwego przedmiotu zamówienia</t>
  </si>
  <si>
    <t>Ryzyko sposobu i jakości prowadzenia postępowania przez Podmiot Publiczny w tym postępowania o wybór partnera prywatnego</t>
  </si>
  <si>
    <t>Średnie</t>
  </si>
  <si>
    <t>WŚ</t>
  </si>
  <si>
    <t>Ryzyko wyboru niewłaściwego trybu postępowania</t>
  </si>
  <si>
    <t>Średnia</t>
  </si>
  <si>
    <t>ŚN</t>
  </si>
  <si>
    <t>Ryzyko uchylania się partnera prywatnego od zawarcia umowy po wyborze najkorzystniejszej oferty</t>
  </si>
  <si>
    <t>Ryzyko nieuzyskania wymaganych pozwoleń</t>
  </si>
  <si>
    <t>Ryzyko opóźnienia w zakończeniu robót budowlanych</t>
  </si>
  <si>
    <t>Ryzyko związane ze stanem prawnym nieruchomości</t>
  </si>
  <si>
    <t>Ryzyko niezgodności robót z warunkami dotyczącymi ustalonych standardów wykonania robót budowlanych</t>
  </si>
  <si>
    <t>Ryzyko ubezpieczeniowe</t>
  </si>
  <si>
    <t>ŚŚ</t>
  </si>
  <si>
    <t>Ryzyko związane z warunkami geologicznymi, geotechnicznymi i hydrologicznymi</t>
  </si>
  <si>
    <t>Niska</t>
  </si>
  <si>
    <t>NN</t>
  </si>
  <si>
    <t>Ryzyko związane z odkryciami archeologicznymi</t>
  </si>
  <si>
    <t>Ryzyko wystąpienia wad fizycznych lub prawnych zmniejszających wartość lub użyteczność środka trwałego</t>
  </si>
  <si>
    <t>Ryzyko związane z odbiorem robót</t>
  </si>
  <si>
    <t>Ryzyko związane z udziałem podwykonawców na etapie budowy</t>
  </si>
  <si>
    <t>Ryzyko związane z niemożliwością uzyskania lub przedłużenia lub opóźnieniami w wydawaniu pozwoleń, zezwoleń, decyzji, koncesji, licencji lub certyfikatów</t>
  </si>
  <si>
    <t>Ryzyko niemożliwości dostarczenia usług o określonej jakości i okreslonych standardach</t>
  </si>
  <si>
    <t>Utrzymanie i zarządzanie</t>
  </si>
  <si>
    <t>Ryzyko braku środków finansowych po stronie publicznej na wynagrodzenie za dostępność</t>
  </si>
  <si>
    <t>Ryzyko związane z brakiem zgodności z ogólnymi przepisami bezpieczeństwa i higieny pracy oraz Polskimi Normami</t>
  </si>
  <si>
    <t>Ryzyko niewłaściwego utrzymania lub zarządzania</t>
  </si>
  <si>
    <t>Ryzyko zmian w zakresie własności elementów składników środka trwałego</t>
  </si>
  <si>
    <t>Ryzyko zmiany przeznaczenia obiektów</t>
  </si>
  <si>
    <t>Ryzyko nieuzgodnionej z Partnerem Prywatnym samodzielnej ingerencji w system zarządzania energią</t>
  </si>
  <si>
    <t>Ryzyko wejścia do strefy euro</t>
  </si>
  <si>
    <t>Ryzyko zmiany celów politycznych (ryzyko polityczne)</t>
  </si>
  <si>
    <t>Ryzyko inflacji</t>
  </si>
  <si>
    <t>Oszczędności</t>
  </si>
  <si>
    <t>Część utrzymaniowo-remontowa netto</t>
  </si>
  <si>
    <t>Część utrzymaniowo-remontowa VAT</t>
  </si>
  <si>
    <t>Marża partnera - RBM</t>
  </si>
  <si>
    <t>Marża partnera - utrzymanie</t>
  </si>
  <si>
    <t>Udział kredytu inwestycyjnego</t>
  </si>
  <si>
    <t>Maksymalny poziom dofinansowania</t>
  </si>
  <si>
    <t>IRR z kalkulacji</t>
  </si>
  <si>
    <t>stan na początek roku</t>
  </si>
  <si>
    <t>prowizja wstępna</t>
  </si>
  <si>
    <t>stan na koniec roku</t>
  </si>
  <si>
    <t>Podatek VAT</t>
  </si>
  <si>
    <t>koszty ponoszone samodzielnie</t>
  </si>
  <si>
    <t>Wydatki kwalifikowalne</t>
  </si>
  <si>
    <t>Wydatki niekwalifikowalne</t>
  </si>
  <si>
    <t>A.1</t>
  </si>
  <si>
    <t>A.2</t>
  </si>
  <si>
    <t>B.1</t>
  </si>
  <si>
    <t>B.2</t>
  </si>
  <si>
    <t>Harmonogram ponoszenia nakładów inwestycyjnych</t>
  </si>
  <si>
    <t>Netto</t>
  </si>
  <si>
    <t>Brutto</t>
  </si>
  <si>
    <t>Ogółem</t>
  </si>
  <si>
    <t>Kredyt inwestycyjny</t>
  </si>
  <si>
    <t>wpływ transzy</t>
  </si>
  <si>
    <t>spłata raty kapitałowej</t>
  </si>
  <si>
    <t>spłata odsetek</t>
  </si>
  <si>
    <t>oprocentowanie</t>
  </si>
  <si>
    <t>Początek okresu eksploatacji</t>
  </si>
  <si>
    <t>początek etapu operacyjnego</t>
  </si>
  <si>
    <t>m-c</t>
  </si>
  <si>
    <t>rok</t>
  </si>
  <si>
    <t>Wskaźnik efektywności partnera prywatnego - IRR kapitału partnera prywatnego</t>
  </si>
  <si>
    <t>Harmonogram ponoszenia kosztow eksploatacji</t>
  </si>
  <si>
    <t>Część utrzymaniowo-remontowa brutto</t>
  </si>
  <si>
    <t>Stawka podatku VAT</t>
  </si>
  <si>
    <t>Wartość netto - roczna</t>
  </si>
  <si>
    <t>Wartość brutto - roczna</t>
  </si>
  <si>
    <t>Kwalifikowalność podatku VAT</t>
  </si>
  <si>
    <t>Transze kredytu</t>
  </si>
  <si>
    <t>Obsługa długu</t>
  </si>
  <si>
    <t xml:space="preserve">3.1. </t>
  </si>
  <si>
    <t>Odsetki i prowizje - kredyt inwestycyjny</t>
  </si>
  <si>
    <t>Spłata kapitału - kredyt inwestycyjny</t>
  </si>
  <si>
    <t>Odsetki i prowizje - kredyt na VAT</t>
  </si>
  <si>
    <t>3.4.</t>
  </si>
  <si>
    <t>Spłata kapitału - kredyt na VAT</t>
  </si>
  <si>
    <t>Część majątkowa</t>
  </si>
  <si>
    <t>Część utrzymaniowa</t>
  </si>
  <si>
    <t>Wydatki operacyjne</t>
  </si>
  <si>
    <t>Utrzymanie infrastruktury + remonty</t>
  </si>
  <si>
    <t>9.</t>
  </si>
  <si>
    <t>Całkowite przepływy netto Projektu dla kapitału własnego</t>
  </si>
  <si>
    <t>Kredyt na VAT</t>
  </si>
  <si>
    <t>Marża - kredyt inwestycyjny</t>
  </si>
  <si>
    <t>Marża - kredyt VAT</t>
  </si>
  <si>
    <t>Prowizja</t>
  </si>
  <si>
    <t>Dofinansowanie</t>
  </si>
  <si>
    <t>Marża - wkład własny</t>
  </si>
  <si>
    <t>spłata wkładu</t>
  </si>
  <si>
    <t>wkład</t>
  </si>
  <si>
    <t>usługa finansowa</t>
  </si>
  <si>
    <t>Kredyt inwestycyjny - koszty kwalifikowalne netto</t>
  </si>
  <si>
    <t>Kredyt inwestycyjny - koszty niekwalifikowalne netto</t>
  </si>
  <si>
    <t>NPV/K z kalkulacji</t>
  </si>
  <si>
    <t>Ryzyka</t>
  </si>
  <si>
    <t>11.</t>
  </si>
  <si>
    <t>Harmonogram kosztów - brutto - model tradycyjny</t>
  </si>
  <si>
    <t>Harmonogram oszczędności - brutto - model tradycyjny</t>
  </si>
  <si>
    <t>Harmonogram kosztów - netto - model tradycyjny</t>
  </si>
  <si>
    <t>Harmonogram oszczędności - netto - model tradycyjny</t>
  </si>
  <si>
    <t>Przepływy finansowe Partnera Prywatnego</t>
  </si>
  <si>
    <t>Zwrot podatku VAT</t>
  </si>
  <si>
    <t>Uwzględnienie skutków ryzyka w PSC</t>
  </si>
  <si>
    <t>L.p</t>
  </si>
  <si>
    <t>Koszty ryzyka: budowa</t>
  </si>
  <si>
    <t>Koszty ryzyka: utrzymanie</t>
  </si>
  <si>
    <t>Koszty ryzyka: oszczędności</t>
  </si>
  <si>
    <t xml:space="preserve">Koszt ryzyka razem </t>
  </si>
  <si>
    <t>Suma przepływów skorygowana o koszt ryzyka</t>
  </si>
  <si>
    <t>NPV/K Podmiotu Publicznego</t>
  </si>
  <si>
    <t>Przepływy finansowe Podmiotu Publicznego - model tradycyjny</t>
  </si>
  <si>
    <t>Przepływy finansowe Podmiotu Publicznego - model PPP</t>
  </si>
  <si>
    <t>Harmonogram kosztów - brutto - model PPP</t>
  </si>
  <si>
    <t>Harmonogram oszczędności - brutto - model PPP</t>
  </si>
  <si>
    <t>Harmonogram kosztów - netto - model PPP</t>
  </si>
  <si>
    <t>Harmonogram oszczędności - netto - model PPP</t>
  </si>
  <si>
    <t>Harmonogram ponoszenia nakładów inwestycyjnych - model PPP</t>
  </si>
  <si>
    <t>Harmonogram ponoszenia nakładów inwestycyjnych - model tradycyjny</t>
  </si>
  <si>
    <t>VfM (w proc.)</t>
  </si>
  <si>
    <t>Model PPP</t>
  </si>
  <si>
    <t>PSC</t>
  </si>
  <si>
    <t>12.</t>
  </si>
  <si>
    <t>13.</t>
  </si>
  <si>
    <t>14.</t>
  </si>
  <si>
    <t>Analiza wrażliwości</t>
  </si>
  <si>
    <t>Finansowa efektywność inwestycji - Projekt UE [PLN]</t>
  </si>
  <si>
    <t xml:space="preserve">Współczynnik dyskontowy dt=1/(1+r)t gdzie (r= 9%) </t>
  </si>
  <si>
    <t>Ekonomiczna efektywność inwestycji - Projekt UE [PLN]</t>
  </si>
  <si>
    <t>Zmienna</t>
  </si>
  <si>
    <t>Zmiana w %</t>
  </si>
  <si>
    <t>NPV</t>
  </si>
  <si>
    <t>ENPV</t>
  </si>
  <si>
    <t>zmiana NPV</t>
  </si>
  <si>
    <t>zmiana ENPV</t>
  </si>
  <si>
    <t>Wartości bazowe</t>
  </si>
  <si>
    <t>Oszczędność energii</t>
  </si>
  <si>
    <t>Koszty utrzymania</t>
  </si>
  <si>
    <t>zmiana nakładów inwestycyjnych</t>
  </si>
  <si>
    <t>zmiana kosztów utrzymania</t>
  </si>
  <si>
    <t>zmiana oszczędności</t>
  </si>
  <si>
    <t>Oszczędnośći</t>
  </si>
  <si>
    <t xml:space="preserve">Współczynnik dyskontowy dt=1/(1+r)t gdzie (r= 3%) </t>
  </si>
  <si>
    <r>
      <t>Współczynnik dyskontowy dt=1/(1+r)</t>
    </r>
    <r>
      <rPr>
        <b/>
        <vertAlign val="superscript"/>
        <sz val="10"/>
        <rFont val="Calibri"/>
        <family val="2"/>
        <charset val="238"/>
      </rPr>
      <t>t</t>
    </r>
    <r>
      <rPr>
        <b/>
        <sz val="10"/>
        <rFont val="Calibri"/>
        <family val="2"/>
        <charset val="238"/>
      </rPr>
      <t xml:space="preserve"> gdzie (r= 3%) </t>
    </r>
  </si>
  <si>
    <t>Analiza wrażliwości ma na celu wskazanie, jak zmiany w wartościach zmiennych krytycznych projektu wpłyną na wyniki analiz przeprowadzonych dla projektu, a w szczególności na wartość wskaźników efektywności finansowej i ekonomicznej projektu (w szczególności FNPV/C, FNPV/K oraz ENPV) oraz trwałość finansową. Analizy wrażliwości dokonuje się poprzez identyfikację zmiennych krytycznych, w drodze zmiany pojedynczych zmiennych o określoną procentowo wartość i obserwowanie występujących w rezultacie wahań w finansowych i ekonomicznych wskaźnikach efektywności oraz trwałości finansowej. Jednorazowo zmianie poddawana być powinna tylko jedna zmienna, podczas gdy inne parametry powinny pozostać niezmienione. Według Przewodnika AKK, za krytyczne uznaje się te zmienne, w przypadku których zmiana ich wartości o +/- 1 % powoduje  zmianę wartości bazowej NPV o  co najmniej +/- 1 %. 
Analizie należy poddać 3 zmienne:
- nakłady inwestycyjne,
- koszty utrzymania,
- oszczędności.
Należy zaprognozować zmianę 2 wskaźników - FNPV/C oraz ENPV.</t>
  </si>
  <si>
    <t>Harmonogram ponoszenia nakładów odtworzeniowych - model PPP</t>
  </si>
  <si>
    <t>W przypadku projektów dot. podniesienia efektywności energetycznej budynków nieujemna wartość FNPV może wynikać z tego, iż projekt generuje oszczędności kosztów operacyjnych. Taka sytuacja może stanowić uzasadnienie dla dofinansowania przedmiotowego projektu, pomimo nieujemnej wartości FNPV/C.</t>
  </si>
  <si>
    <t>początek okresu operacyjnego</t>
  </si>
  <si>
    <t>początek okresu eksploatacji</t>
  </si>
  <si>
    <t>Kalkulacja wynagrodzenia</t>
  </si>
  <si>
    <t>Łączne koszty realizacji inwestycji w formule PPP</t>
  </si>
  <si>
    <t>Cześć majątkowa</t>
  </si>
  <si>
    <t>Część majątkowa - Kredyt inwestycyjny</t>
  </si>
  <si>
    <t>Część majątkowa - Kapitał własny Partnera</t>
  </si>
  <si>
    <t>Część majątkowa - Podatek VAT od nakładów inwestycyjnych</t>
  </si>
  <si>
    <t>Część finansowa</t>
  </si>
  <si>
    <t>Część finansowa – odsetki oraz prowizje</t>
  </si>
  <si>
    <t>Część finansowa - zwrot na kapitale własnym Partnera</t>
  </si>
  <si>
    <t>Część utrzymaniowa – netto</t>
  </si>
  <si>
    <t>Część utrzymaniowa – koszty podatku VAT</t>
  </si>
  <si>
    <t>Tabela 5. Finansowa efektywność inwestycji - Projekt UE [PLN] - ceny stałe - założenia do analizy ekonomicznej</t>
  </si>
  <si>
    <t>Wartość rezydualna - ceny stałe</t>
  </si>
  <si>
    <t>Oszczędności z ostatniego roku okresu odniesienia</t>
  </si>
  <si>
    <t>Zdyskontowane oszczędności z ostatniego roku okresu odniesienia</t>
  </si>
  <si>
    <t>Zmiany w kapitale obrotowym netto: wzrost lub spadek kapitału obrotowego netto w danym okresie. Kapitał obrotowy netto stanowi różnicę pomiędzy aktywami bieżącymi i zobowiązaniami bieżącymi. Ponieważ kapitał obrotowy netto jest z natury zasobem, w celu przekształcenia go w strumień pieniężny uwzględniane powinny być wyłącznie przyrosty roczne, tj. zmiany w stosunku do poziomu kapitału obrotowego netto w poprzednim roku. Ze względu na specyfikę projektów hybrydowym w sektorze efektywności energetycznej nie ma uzasadnienia do jego wyliczenia.</t>
  </si>
  <si>
    <t>Potencjał finansowy lub ekonomiczny projektu w pozostałych latach jego trwania (życia ekonomicznego), obliczony w ostatnim roku okresu odniesienia przyjętego do analizy. Na potrzeby analizy przyjęto 30-letni okres życia ekonomicznego Projektu. Wyliczenie wartości rezydualnej dokonuje się automatycznie w zakładce Wartość rezydualna.</t>
  </si>
  <si>
    <t>Zmniejszenie zakładanych oszczędności</t>
  </si>
  <si>
    <t>Wartość</t>
  </si>
  <si>
    <t>NPV PPP</t>
  </si>
  <si>
    <t xml:space="preserve">NPC PSC </t>
  </si>
  <si>
    <t>Wyniki Analizy VfM</t>
  </si>
  <si>
    <t>Koszty operacyjne z ostatniego roku okresu odniesienia - brutto</t>
  </si>
  <si>
    <t>Zdyskontowane koszty operacyjne z ostatniego roku okresu odniesienia - brutto</t>
  </si>
  <si>
    <t>Koszty operacyjne z ostatniego roku okresu odniesienia - netto</t>
  </si>
  <si>
    <t>Zdyskontowane koszty operacyjne z ostatniego roku okresu odniesienia - netto</t>
  </si>
  <si>
    <t xml:space="preserve">Koszty operacyjne z ostatniego roku okresu odniesienia </t>
  </si>
  <si>
    <t>Zdyskontowane koszty operacyjne z ostatniego roku okresu odniesienia</t>
  </si>
  <si>
    <t>Koszty operacyjne</t>
  </si>
  <si>
    <t>kWh / rocznie</t>
  </si>
  <si>
    <t>GJ / rocznie</t>
  </si>
  <si>
    <t>Pierwszy rok uzyskania oszczędności</t>
  </si>
  <si>
    <t>Koszty Podmiotu Publicznego</t>
  </si>
  <si>
    <t>Zużycie roczne przed inwestycją w kWh / GJ</t>
  </si>
  <si>
    <t>Zużycie roczne po inwestycji w kWh / GJ</t>
  </si>
  <si>
    <t>Oszczędności  roczne w kWh / GJ</t>
  </si>
  <si>
    <t>PLN / GJ</t>
  </si>
  <si>
    <t>PLN / kWh</t>
  </si>
  <si>
    <t>Ceny w analizie finansowej</t>
  </si>
  <si>
    <t>Ceny w analizie ekonomicznej</t>
  </si>
  <si>
    <t>ceny stałe</t>
  </si>
  <si>
    <t>Ceny według roku bazowego (tj. pierwszego roku przyjętego okresu odniesienia), których stosowanie pozwala wyeliminować wpływ inflacji na dane finansowe i ekonomiczne.</t>
  </si>
  <si>
    <t>Poziom cen aktualny na dany rok analizy. Ceny takie uwzględniają efekt ogólnej inflacji i należy je odróżniać od cen stałych.</t>
  </si>
  <si>
    <t>Poziom dofinansowania</t>
  </si>
  <si>
    <t>Część finansowa - odsetki i zwrot na kapitale własnym partnera prywatnego</t>
  </si>
  <si>
    <t>Koszty partnera prywatnego</t>
  </si>
  <si>
    <t>Tabela 4. Finansowa efektywność inwestycji - Projekt UE [PLN]</t>
  </si>
  <si>
    <t>Razem z waloryzacją</t>
  </si>
  <si>
    <t>1.4.</t>
  </si>
  <si>
    <t>1.5.</t>
  </si>
  <si>
    <t>Część majątkowa - Podatek VAT od nakładów odtworzeniowych</t>
  </si>
  <si>
    <t>4.3.</t>
  </si>
  <si>
    <t>Część majątkowa - Nakłady odtworzeniowe netto</t>
  </si>
  <si>
    <t>Nakłady inwestycyjne netto</t>
  </si>
  <si>
    <t>Wynagrodzenie partnera prywatnego (bez dofinansowania) brutto</t>
  </si>
  <si>
    <t>Zwrot podatku VAT od nakładów</t>
  </si>
  <si>
    <t>Koszty operacyjne Podmiotu Publicznego (bez wynagrodzenia partnera prywatnego)</t>
  </si>
  <si>
    <t>Nakłady inwestycyjne brutto</t>
  </si>
  <si>
    <t>Nakłady odtworzeniowe brutto</t>
  </si>
  <si>
    <t>Stawka podatku dochodowego od osób prawnych</t>
  </si>
  <si>
    <t>Dofinansowanie wydatków ponoszonych przez Podmiot Publiczny samodzielnie</t>
  </si>
  <si>
    <t>Wynagrodzenie partnera prywatnego brutto, w tym:</t>
  </si>
  <si>
    <t>7.a</t>
  </si>
  <si>
    <t>7.b</t>
  </si>
  <si>
    <t>7.c</t>
  </si>
  <si>
    <t>NPC PSC bez ryzyk</t>
  </si>
  <si>
    <t>NPV PSC</t>
  </si>
  <si>
    <t>Wynagrodzenie partnera prywatnego, w tym:</t>
  </si>
  <si>
    <t>5. Plan nakładów</t>
  </si>
  <si>
    <t>14. Analiza wrażliwości</t>
  </si>
  <si>
    <t>13. Analiza ekonomiczna</t>
  </si>
  <si>
    <t>Zakładki założeń</t>
  </si>
  <si>
    <t>Zakładki obliczeniowe</t>
  </si>
  <si>
    <t>3. Założenia</t>
  </si>
  <si>
    <t>4. Waloryzacja</t>
  </si>
  <si>
    <t>Zakładka podstawowych założeń, wymaga uzupełnienia w zaznaczonych polach, zawiera również instrukcję obsługi modelu oraz wskazówki do jego uzupełniania.</t>
  </si>
  <si>
    <t>Zakładki wynikowe</t>
  </si>
  <si>
    <t>Podstawowe założenia waloryzacyjne</t>
  </si>
  <si>
    <t>2. Podsumowanie</t>
  </si>
  <si>
    <t>1. Spis treści</t>
  </si>
  <si>
    <t>Okładka</t>
  </si>
  <si>
    <t>Zakładki wprowadzające - okładka z tytułem Projektu oraz spis treści z wymienionymi poszczególnymi elementami modelu.</t>
  </si>
  <si>
    <t>7. Wynagrodzenie partnera</t>
  </si>
  <si>
    <t>8. Wartość rezydualna</t>
  </si>
  <si>
    <t>9. Model PPP</t>
  </si>
  <si>
    <t>10. PSC</t>
  </si>
  <si>
    <t>11. Ryzyka</t>
  </si>
  <si>
    <t>12. Analiza finansowa</t>
  </si>
  <si>
    <t>Zagadnienia ogólne</t>
  </si>
  <si>
    <t>Struktura Modelu</t>
  </si>
  <si>
    <t>Założenia do analizy wraz z objaśnieniami</t>
  </si>
  <si>
    <t>Założenia własne Wnioskodawcy</t>
  </si>
  <si>
    <t>Zakładany udział kredytu inwestycyjnego w montażu finansowym partnera prywatnego - w oparciu o projekty porównawcze i dane rynkowe.</t>
  </si>
  <si>
    <t>W oparciu o aktualny stan prawny.</t>
  </si>
  <si>
    <t>minimalny IRR/K partnera prywatnego</t>
  </si>
  <si>
    <t>Minimalny IRR/K partnera prywatnego</t>
  </si>
  <si>
    <t>Minimalna stopa zwrotu partnera prywatnego - w oparciu o projekty porównawcze i dane rynkowe.</t>
  </si>
  <si>
    <t>Marża kredytu inwestycyjnego w montażu finansowym partnera prywatnego - w oparciu o projekty porównawcze i dane rynkowe. W oparciu o tą wartość powiększoną o stopę procentową liczone są odsetki od kredytu inwestycyjnego.</t>
  </si>
  <si>
    <t>Marża kredytu na podatek VAT w montażu finansowym partnera prywatnego - w oparciu o projekty porównawcze i dane rynkowe. W oparciu o tą wartość powiększoną o stopę procentową liczone są odsetki od kredytu na podatek VAT.</t>
  </si>
  <si>
    <t>Marża partnera prywatnego na zainwestowanym kapitale własnym - w oparciu o projekty porównawcze i dane rynkowe. W oparciu o tą wartość powiększoną o stopę procentową liczone są koszty usługi finansowej od zainwestowanego kapitału partnera prywatnego. Uwzględnia premię za ryzyko.</t>
  </si>
  <si>
    <t>kolumna sprawdzająca</t>
  </si>
  <si>
    <t>W wymienionych zakładkach znajdują się pola do uzupełnienia. Pola zaznaczono niebieskim kolorem. Uzupełnienie pól jest niezbędne do dalszych obliczeń.</t>
  </si>
  <si>
    <t>Podsumowanie</t>
  </si>
  <si>
    <t>Budżet Projektu</t>
  </si>
  <si>
    <t>I</t>
  </si>
  <si>
    <t>II</t>
  </si>
  <si>
    <t>Przepływy finansowe Podmiotu Publicznego - model PPP - klasyfikacja budżetowa</t>
  </si>
  <si>
    <t>Wydatki bieżące</t>
  </si>
  <si>
    <t>Wydatki majątkowe</t>
  </si>
  <si>
    <t>Przychody</t>
  </si>
  <si>
    <t>Całkowite przepływy dla Podmiotu Publicznego</t>
  </si>
  <si>
    <t>8.a</t>
  </si>
  <si>
    <t>8.b</t>
  </si>
  <si>
    <t>Zwrot podatku VAT od wynagrodzenia partnera prywatnego, w tym:</t>
  </si>
  <si>
    <t>Całkowite wydatki dla Podmiotu Publicznego</t>
  </si>
  <si>
    <t>Założenia do planu KiO (kosztów i oszczędności)</t>
  </si>
  <si>
    <t>6a.</t>
  </si>
  <si>
    <t>6b.</t>
  </si>
  <si>
    <t>Założenia do planu kosztów</t>
  </si>
  <si>
    <t>Oszczędność zużycia energii</t>
  </si>
  <si>
    <t>6a. Założenia do planu KiO (kosztów i oszczędności)</t>
  </si>
  <si>
    <t>Zakładka podstawowych założeń operacyjnych - kosztów utrzymania i oszczędności.</t>
  </si>
  <si>
    <t>6a. Plan kosztów i oszczędności</t>
  </si>
  <si>
    <t>Dofinansowanie wydatków ponoszonych przez Podmiot Publiczny w ramach PPP</t>
  </si>
  <si>
    <t>Data zakończeniu okresu inwestycyjnego</t>
  </si>
  <si>
    <t>Założenia wskazane w modelu bez mozliwości edycji</t>
  </si>
  <si>
    <t xml:space="preserve">Niniejszy model to narzędzie, które po uzupełnieniu założeń pozwala Wnioskodawcy oszacować wpływ realizacji Projektu hybrydowego na wyniki finansowe Podmiotu Publicznego. Jego konstrukcja oparta jest o zakładki dotyczące informacji ogólnych i przyjętych założeń oraz zakładki obliczeniowe i wynikowe w tym dotyczące podsumowania dla Projektu. Wnioskodawca wprowadza dane tylko dla zakładek ogólnych, założeń oraz obliczeniowych w pola zaznaczone niebieskim kolorem. Pozostałe komórki nie powinny być zmieniane z uwagi na możliwość zaburzenia konstrukcji modelu. </t>
  </si>
  <si>
    <t>Zakładki dotyczące informacji ogólnych</t>
  </si>
  <si>
    <t>Zakładki wynikowe, nie wymagają ingerencji ze strony Wnioskodawcy.</t>
  </si>
  <si>
    <t>Zakładana prowizja przygotowawcza od udzielonych partnerowi prywatnemu kredytów - w oparciu o projekty porównawcze i dane rynkowe.</t>
  </si>
  <si>
    <t>Mając na uwadze charakter i złożoność projektu można dodać kolejne objaśnienia własne.</t>
  </si>
  <si>
    <t>stawka podatku VAT</t>
  </si>
  <si>
    <t>W zależności od możliwości odzyskania podatku VAT (NETTO - w przypadku możliwości odzyskania podatku VAT, BRUTTO - w przypadku braku możliwości odzyskania podatku VAT). Jednocześnie arkusz nawet w przypadku możliwości odzyskania podatku VAT wymaga w części zakładek wyliczeń tego podatku dla celów wynikowych.</t>
  </si>
  <si>
    <t xml:space="preserve">Nadpłata </t>
  </si>
  <si>
    <t>Efektywna stawka podatku VAT od części majątkowej wynagrodzenia partnera prywatnego</t>
  </si>
  <si>
    <t>Cena jednostkowa netto</t>
  </si>
  <si>
    <t>Cena jednostkowa brutto</t>
  </si>
  <si>
    <t>Założenia do planu oszczędności (bez instalacji fotowoltaicznej)</t>
  </si>
  <si>
    <t>Założenia do planu oszczędności (produkcja energii z instalacji fotowoltaicznej)</t>
  </si>
  <si>
    <t>Kalkulacja wynagrodzenia brutto - Komponenty Opłaty za Dostępność</t>
  </si>
  <si>
    <t>Żródło szacunków</t>
  </si>
  <si>
    <t>W przypadku gdy Wnioskodawca posiada możliwość odzyskania podatku VAT jest on niekwalifikowalny, w razie braku takiej możliwości – kwalifikowalny.</t>
  </si>
  <si>
    <t>W poszczególnych zakładkach pola do uzupełnienia dla Wnioskodawcy zostały oznaczone niebieskim kolorem jak w polu C16. Pozostałe pola, to pola założeń, obliczeniowe i wynikowe.</t>
  </si>
  <si>
    <t>W trakcie sporządzania prognozy przepływów/projekcji finansowej, należy korzystać z aktualnych danych makroekonomicznych zawartych w wytycznych Ministra Finansów - ostatnia aktualizacja z października 2023 r. dotyczących stosowania jednolitych wskaźników makroekonomicznych będących podstawą oszacowania skutków finansowych projektowanych ustaw. Dane zostały podane w zakładce Waloryzacja.</t>
  </si>
  <si>
    <t xml:space="preserve">W zakładce Plan nakładów należy zaprognozować plan ponoszenia nakładów odtworzeniowych w ramach Projektu. Są to nakłady o charakterze inwestycyjnym ponoszone w fazie operacyjnej projektu, przeznaczone na niezbędne odtworzenie tych elementów Projektu, których okres użytkowania jest krótszy niż okres odniesienia analizy. Nakłady te muszą mieć charakter niezbędny dla zapewnienia operacyjności Projektu w przyjętym okresie odniesienia. </t>
  </si>
  <si>
    <t>Należy uzupełnić zakładkę Założenia do planu KiO (kosztów i oszczędności) o wartości bazowe. W przypadku instalacji PV sugeruje się w miarę możliwości o rozbicie produkowanej energii w podziale na energię bezpośrednio zużywaną i energię sprzedawaną do sieci.</t>
  </si>
  <si>
    <t>Dla wszystkich projektów inwestycyjnych wylicza się wskaźniki, tj. FNPV/C i FRR/C. Wskaźniki FNPV/K i FRR/K – nie są wymagane. Wzory do obliczenia powyższych wskaźników zostały przedstawione w Załączniku 1 do Wytycznych w zakresie zagadnień związanych z przygotowaniem projektów inwestycyjnych, w tym hybrydowych na lata 2021-2027, jak również w Przewodniku AKK. Wyliczenia dokonują się w zakładce Analiza finansowa.</t>
  </si>
  <si>
    <t>Dla wszystkich projektów inwestycyjnych wylicza się wskaźniki, tj. ENPV i ERR i B/C. Wzory do obliczenia powyższych wskaźników zostały przedstawione w Załączniku 1 do Wytycznych w zakresie zagadnień związanych z przygotowaniem projektów inwestycyjnych, w tym hybrydowych na lata 2021-2027, jak również w Przewodniku AKK. Wyliczenia dokonują się w zakładce Analiza ekonomiczna.</t>
  </si>
  <si>
    <r>
      <t xml:space="preserve">Założenia do projekcji dla projektu </t>
    </r>
    <r>
      <rPr>
        <sz val="14"/>
        <color rgb="FF7C7FAB"/>
        <rFont val="Calibri"/>
        <family val="2"/>
        <charset val="238"/>
      </rPr>
      <t>(metoda standardowa)</t>
    </r>
  </si>
  <si>
    <t>Marża partnera prywatnego na RBM (robotach budowlano-montażowych)</t>
  </si>
  <si>
    <t>Należy wpisać wartość marży, przy której pole w zakładce D151 z zakładki 7. Wynagrodzenie partnera przyjmuje wartośc wyższą od 15%, a pole D152 jest wyższe od 0.</t>
  </si>
  <si>
    <t>W oparciu o dane rynkowe.</t>
  </si>
  <si>
    <t>Energia zużyta na własne potrzeby</t>
  </si>
  <si>
    <t>Energia przekazana do sieci</t>
  </si>
  <si>
    <t>kWh</t>
  </si>
  <si>
    <t>Nadpłata Podmiotu Publicznego - wariant przy możliwości odzyskania podatku VAT</t>
  </si>
  <si>
    <t>Nadpłata Podmiotu Publicznego - wariant przy braku możliwości odzyskania podatku VAT</t>
  </si>
  <si>
    <t>Wariant do dalszych obliczeń</t>
  </si>
  <si>
    <t>Ilość energii w kWh/rok</t>
  </si>
  <si>
    <t>Cena jednostkowa netto za kWh</t>
  </si>
  <si>
    <t>Cena jednostkowa brutto za kWh</t>
  </si>
  <si>
    <t>koszty w ramach Umowy o PPP / EPC</t>
  </si>
  <si>
    <t>15 lat liczonych od pierwszego roku ponoszenia nakładów. Wyjątek stanowią nakłady inwestycyjne poniesione na realizację projektu przed pierwszym rokiem okresu odniesienia - wydatki tego typu powinny zostać uwzględnione w pierwszym roku odniesienia stanowiącym rok złożenia wniosku o dofinansowanie. Okres odniesienia i okres Umowy o PPP / EPC nie muszą być tożsame.</t>
  </si>
  <si>
    <t>Do wpisania pierwszy rok odniesienia - rok złożenia wniosku o dofinansowanie lub poniesienia pierwszych nakładów inwestycyjnych lub podpisania Umowy o PPP / EPC, jeżeli nastąpią po złożeniu wniosku.</t>
  </si>
  <si>
    <t>Data zawarcia / planowana data zawarcia Umowy o PPP / EPC</t>
  </si>
  <si>
    <t>Miesiąc zawarcia Umowy o PPP / EPC.</t>
  </si>
  <si>
    <t>Rok zawarcia Umowy o PPP / EPC.</t>
  </si>
  <si>
    <t>Miesiąc zakończenia okresu inwestycyjnego Umowy o PPP / EPC.</t>
  </si>
  <si>
    <t>Rok zakończenia okresu inwestycyjnego Umowy o PPP / EPC.</t>
  </si>
  <si>
    <t>Miesiąc po miesiącu zakończenia okresu inwestycyjnego Umowy o PPP / EPC.</t>
  </si>
  <si>
    <t>Rok przypadający na miesiąc po miesiącu zakończenia okresu inwestycyjnego Umowy o PPP / EPC.</t>
  </si>
  <si>
    <t>Ostatni rok Umowy o PPP / EPC</t>
  </si>
  <si>
    <t>Ostatni rok Umowy o PPP / EPC, dla uproszczenia założono, iż kończy się ono z ostatnim dniem podanego roku, sugerowanym okresem jest okres maksymalnie 15 lat Umowy o PPP / EPC.</t>
  </si>
  <si>
    <t>W zakładce Plan nakładów należy uzupełnić nakłady inwestycyjne oraz nakłady odtworzeniowe. Jeżeli Projekt obejmuje więcej niż jeden budynek, prace dla każdego wymieniamy oddzielenie w tabeli. Dla każdej kategorii należy wskazać również wydatki kwalifikowalne oraz czy będą one ponoszone w ramach Umowy o PPP / EPC, czy też samodzielnie przez Podmiot Publiczny w okresie inwestycyjnym (np. Prace projektowe i Roboty budowlano-montażowe mogą być ponoszone w ramach Umowy o PPP / EPC, koszty audytu, promocji projektu mogą być ponoszone samodzielnie przez Podmiot Publiczny).</t>
  </si>
  <si>
    <t>W zakładce Plan nakładów należy uzupełnić tabelę Harmonogram Projektu. Tabelę należy uzupełnić zarówno dla wartości netto jak i brutto. W przypadku kosztów ponoszonych samodzielnie przypisujemy je do roku, w którym zostały poniesione. Wyjątek stanowią nakłady inwestycyjne poniesione samodzielnie na realizację projektu przed pierwszym rokiem okresu odniesienia - koszty tego typu powinny zostać uwzględnione w pierwszym roku odniesienia stanowiącym rok złożenia wniosku o dofinansowanie. W przypadku kosztów ponoszonych w ramach Umowy o PPP / EPC należy je wskazać w roku wystawienia przez partnera prywatnego faktur za poniesione prace.</t>
  </si>
  <si>
    <t>Koszty w ramach Umowy o PPP / EPC</t>
  </si>
  <si>
    <t>Liczba miesięcy okresu operacyjnego Umowy o PPP / EPC</t>
  </si>
  <si>
    <t>Poziom zgodny z regulaminem konkursu.</t>
  </si>
  <si>
    <t>Fundusze Europejskie na zielony rozwój Mazowsza</t>
  </si>
  <si>
    <t xml:space="preserve">Analiza potrzeb i wymagań dla projektów hybrydowych z sektora efektywności energetycznej dla Projektu:
[…]
[…]
Model Finansowy
</t>
  </si>
  <si>
    <t>DLA WNIOSKODAWCÓW UBIEGAJĄCYCH SIĘ O WSPARCIE W RAMACH FEŚ 2021-2027</t>
  </si>
  <si>
    <t xml:space="preserve">Priorytet 2 Fundusze Europejskie dla środowiska </t>
  </si>
  <si>
    <t>Typ projektu:  …............................................................</t>
  </si>
  <si>
    <r>
      <t>1.</t>
    </r>
    <r>
      <rPr>
        <b/>
        <sz val="10"/>
        <color rgb="FF0070C0"/>
        <rFont val="Times New Roman"/>
        <family val="1"/>
        <charset val="238"/>
      </rPr>
      <t xml:space="preserve">       </t>
    </r>
    <r>
      <rPr>
        <b/>
        <sz val="10"/>
        <color rgb="FF0070C0"/>
        <rFont val="Calibri"/>
        <family val="2"/>
        <charset val="238"/>
      </rPr>
      <t>Budynki użyteczności publicznej</t>
    </r>
  </si>
  <si>
    <r>
      <t>2.</t>
    </r>
    <r>
      <rPr>
        <b/>
        <sz val="10"/>
        <color rgb="FF0070C0"/>
        <rFont val="Times New Roman"/>
        <family val="1"/>
        <charset val="238"/>
      </rPr>
      <t xml:space="preserve">       </t>
    </r>
    <r>
      <rPr>
        <b/>
        <sz val="10"/>
        <color rgb="FF0070C0"/>
        <rFont val="Calibri"/>
        <family val="2"/>
        <charset val="238"/>
      </rPr>
      <t>Zabytkowe budynki użyteczności publicznej</t>
    </r>
  </si>
  <si>
    <r>
      <t>3.</t>
    </r>
    <r>
      <rPr>
        <b/>
        <sz val="10"/>
        <color rgb="FF0070C0"/>
        <rFont val="Times New Roman"/>
        <family val="1"/>
        <charset val="238"/>
      </rPr>
      <t xml:space="preserve">       </t>
    </r>
    <r>
      <rPr>
        <b/>
        <sz val="10"/>
        <color rgb="FF0070C0"/>
        <rFont val="Calibri"/>
        <family val="2"/>
        <charset val="238"/>
      </rPr>
      <t>Mieszkalne budynki komunalne</t>
    </r>
  </si>
  <si>
    <r>
      <t>4.</t>
    </r>
    <r>
      <rPr>
        <b/>
        <sz val="10"/>
        <color rgb="FF0070C0"/>
        <rFont val="Times New Roman"/>
        <family val="1"/>
        <charset val="238"/>
      </rPr>
      <t xml:space="preserve">       </t>
    </r>
    <r>
      <rPr>
        <b/>
        <sz val="10"/>
        <color rgb="FF0070C0"/>
        <rFont val="Calibri"/>
        <family val="2"/>
        <charset val="238"/>
      </rPr>
      <t>Zabytkowe wielorodzinne budynki mieszkalne</t>
    </r>
  </si>
  <si>
    <t>Działanie 2.1 Efektywność energetyczna - dotacje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</si>
</sst>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zł&quot;;[Red]\-#,##0.00\ &quot;zł&quot;"/>
    <numFmt numFmtId="164" formatCode="0.0%"/>
    <numFmt numFmtId="165" formatCode="#,##0.0000"/>
    <numFmt numFmtId="166" formatCode="#,##0.00_ ;\-#,##0.00\ "/>
    <numFmt numFmtId="167" formatCode="0.000"/>
    <numFmt numFmtId="168" formatCode="yy\-mm\-dd;@"/>
    <numFmt numFmtId="169" formatCode="[$-F800]dddd\,\ mmmm\ dd\,\ yyyy"/>
    <numFmt numFmtId="170" formatCode="_(* #,##0_);_(* \(#,##0\);_(* &quot;-&quot;??_);_(@_)"/>
    <numFmt numFmtId="171" formatCode="#,##0.00;\-#,##0.00;\-"/>
    <numFmt numFmtId="172" formatCode="#,##0.000"/>
  </numFmts>
  <fonts count="49">
    <font>
      <sz val="10"/>
      <name val="Arial"/>
      <charset val="238"/>
    </font>
    <font>
      <sz val="8"/>
      <name val="Arial"/>
      <family val="2"/>
      <charset val="238"/>
    </font>
    <font>
      <sz val="10"/>
      <name val="Arial PL"/>
    </font>
    <font>
      <sz val="22"/>
      <name val="Calibri"/>
      <family val="2"/>
      <charset val="238"/>
    </font>
    <font>
      <sz val="10"/>
      <name val="Calibri"/>
      <family val="2"/>
      <charset val="238"/>
    </font>
    <font>
      <sz val="10"/>
      <color indexed="30"/>
      <name val="Calibri"/>
      <family val="2"/>
      <charset val="238"/>
    </font>
    <font>
      <i/>
      <sz val="8"/>
      <color indexed="55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sz val="14"/>
      <name val="Calibri"/>
      <family val="2"/>
      <charset val="238"/>
    </font>
    <font>
      <sz val="12"/>
      <color indexed="30"/>
      <name val="Calibri"/>
      <family val="2"/>
      <charset val="238"/>
    </font>
    <font>
      <i/>
      <sz val="8"/>
      <name val="Calibri"/>
      <family val="2"/>
      <charset val="238"/>
    </font>
    <font>
      <b/>
      <vertAlign val="superscript"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rgb="FF7C7FAB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7C7FAB"/>
      <name val="Calibri"/>
      <family val="2"/>
      <charset val="238"/>
      <scheme val="minor"/>
    </font>
    <font>
      <sz val="10"/>
      <color indexed="3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  "/>
      <charset val="238"/>
    </font>
    <font>
      <b/>
      <sz val="10"/>
      <color theme="1"/>
      <name val="Calibri  "/>
      <charset val="238"/>
    </font>
    <font>
      <sz val="10"/>
      <color theme="1"/>
      <name val="Calibri   "/>
      <charset val="238"/>
    </font>
    <font>
      <b/>
      <sz val="10"/>
      <color rgb="FF0070C0"/>
      <name val="Calibri"/>
      <family val="2"/>
      <charset val="238"/>
    </font>
    <font>
      <sz val="22"/>
      <color rgb="FF7C7FAB"/>
      <name val="Calibri"/>
      <family val="2"/>
      <charset val="238"/>
    </font>
    <font>
      <sz val="12"/>
      <color rgb="FF7C7FAB"/>
      <name val="Calibri"/>
      <family val="2"/>
      <charset val="238"/>
    </font>
    <font>
      <sz val="10"/>
      <color rgb="FF7C7FAB"/>
      <name val="Arial"/>
      <family val="2"/>
      <charset val="238"/>
    </font>
    <font>
      <b/>
      <sz val="12"/>
      <color rgb="FF7C7FAB"/>
      <name val="Calibri"/>
      <family val="2"/>
      <charset val="238"/>
    </font>
    <font>
      <sz val="10"/>
      <color rgb="FF7C7FAB"/>
      <name val="Calibri"/>
      <family val="2"/>
      <charset val="238"/>
    </font>
    <font>
      <b/>
      <sz val="14"/>
      <color rgb="FF7C7FAB"/>
      <name val="Calibri"/>
      <family val="2"/>
      <charset val="238"/>
    </font>
    <font>
      <sz val="14"/>
      <color rgb="FF7C7FAB"/>
      <name val="Calibri"/>
      <family val="2"/>
      <charset val="238"/>
    </font>
    <font>
      <b/>
      <sz val="10"/>
      <color rgb="FF0070C0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7C7FA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C7FAB"/>
      </left>
      <right style="thin">
        <color rgb="FF7C7FAB"/>
      </right>
      <top style="thin">
        <color rgb="FF7C7FAB"/>
      </top>
      <bottom style="thin">
        <color rgb="FF7C7FAB"/>
      </bottom>
      <diagonal/>
    </border>
    <border>
      <left style="thin">
        <color rgb="FF7C7FAB"/>
      </left>
      <right/>
      <top style="thin">
        <color rgb="FF7C7FAB"/>
      </top>
      <bottom style="thin">
        <color rgb="FF7C7FAB"/>
      </bottom>
      <diagonal/>
    </border>
    <border>
      <left/>
      <right/>
      <top style="thin">
        <color rgb="FF7C7FAB"/>
      </top>
      <bottom style="thin">
        <color rgb="FF7C7FAB"/>
      </bottom>
      <diagonal/>
    </border>
    <border>
      <left/>
      <right style="thin">
        <color rgb="FF7C7FAB"/>
      </right>
      <top style="thin">
        <color rgb="FF7C7FAB"/>
      </top>
      <bottom style="thin">
        <color rgb="FF7C7FAB"/>
      </bottom>
      <diagonal/>
    </border>
    <border>
      <left style="thin">
        <color rgb="FF7C7FAB"/>
      </left>
      <right style="thin">
        <color rgb="FF7C7FAB"/>
      </right>
      <top style="thin">
        <color rgb="FF7C7FAB"/>
      </top>
      <bottom/>
      <diagonal/>
    </border>
    <border>
      <left style="thin">
        <color rgb="FF7C7FAB"/>
      </left>
      <right style="thin">
        <color rgb="FF7C7FAB"/>
      </right>
      <top/>
      <bottom style="thin">
        <color rgb="FF7C7FAB"/>
      </bottom>
      <diagonal/>
    </border>
    <border>
      <left style="medium">
        <color rgb="FF7C7FAB"/>
      </left>
      <right style="medium">
        <color rgb="FF7C7FAB"/>
      </right>
      <top style="medium">
        <color rgb="FF7C7FAB"/>
      </top>
      <bottom style="medium">
        <color rgb="FF7C7FAB"/>
      </bottom>
      <diagonal/>
    </border>
    <border>
      <left/>
      <right style="medium">
        <color rgb="FF7C7FAB"/>
      </right>
      <top style="medium">
        <color rgb="FF7C7FAB"/>
      </top>
      <bottom style="medium">
        <color rgb="FF7C7FAB"/>
      </bottom>
      <diagonal/>
    </border>
    <border>
      <left/>
      <right/>
      <top/>
      <bottom style="thin">
        <color rgb="FF7C7FAB"/>
      </bottom>
      <diagonal/>
    </border>
    <border>
      <left style="thin">
        <color rgb="FF7C7FAB"/>
      </left>
      <right/>
      <top/>
      <bottom style="thin">
        <color rgb="FF7C7FAB"/>
      </bottom>
      <diagonal/>
    </border>
    <border>
      <left/>
      <right style="thin">
        <color rgb="FF7C7FAB"/>
      </right>
      <top style="thin">
        <color rgb="FF7C7FAB"/>
      </top>
      <bottom/>
      <diagonal/>
    </border>
    <border>
      <left style="thick">
        <color rgb="FF7C7FAB"/>
      </left>
      <right style="thin">
        <color rgb="FF7C7FAB"/>
      </right>
      <top style="thick">
        <color rgb="FF7C7FAB"/>
      </top>
      <bottom style="thin">
        <color rgb="FF7C7FAB"/>
      </bottom>
      <diagonal/>
    </border>
    <border>
      <left style="thin">
        <color rgb="FF7C7FAB"/>
      </left>
      <right style="thick">
        <color rgb="FF7C7FAB"/>
      </right>
      <top style="thick">
        <color rgb="FF7C7FAB"/>
      </top>
      <bottom style="thin">
        <color rgb="FF7C7FAB"/>
      </bottom>
      <diagonal/>
    </border>
    <border>
      <left style="thick">
        <color rgb="FF7C7FAB"/>
      </left>
      <right style="thin">
        <color rgb="FF7C7FAB"/>
      </right>
      <top style="thin">
        <color rgb="FF7C7FAB"/>
      </top>
      <bottom style="thin">
        <color rgb="FF7C7FAB"/>
      </bottom>
      <diagonal/>
    </border>
    <border>
      <left style="thin">
        <color rgb="FF7C7FAB"/>
      </left>
      <right style="thick">
        <color rgb="FF7C7FAB"/>
      </right>
      <top style="thin">
        <color rgb="FF7C7FAB"/>
      </top>
      <bottom style="thin">
        <color rgb="FF7C7FAB"/>
      </bottom>
      <diagonal/>
    </border>
    <border>
      <left style="thick">
        <color rgb="FF7C7FAB"/>
      </left>
      <right style="thin">
        <color rgb="FF7C7FAB"/>
      </right>
      <top style="thin">
        <color rgb="FF7C7FAB"/>
      </top>
      <bottom style="thick">
        <color rgb="FF7C7FAB"/>
      </bottom>
      <diagonal/>
    </border>
    <border>
      <left style="thin">
        <color rgb="FF7C7FAB"/>
      </left>
      <right style="thick">
        <color rgb="FF7C7FAB"/>
      </right>
      <top style="thin">
        <color rgb="FF7C7FAB"/>
      </top>
      <bottom style="thick">
        <color rgb="FF7C7FAB"/>
      </bottom>
      <diagonal/>
    </border>
    <border diagonalUp="1" diagonalDown="1">
      <left style="medium">
        <color rgb="FF7C7FAB"/>
      </left>
      <right style="medium">
        <color rgb="FF7C7FAB"/>
      </right>
      <top style="medium">
        <color rgb="FF7C7FAB"/>
      </top>
      <bottom style="medium">
        <color rgb="FF7C7FAB"/>
      </bottom>
      <diagonal style="thin">
        <color rgb="FF7C7FAB"/>
      </diagonal>
    </border>
    <border diagonalUp="1" diagonalDown="1">
      <left style="thin">
        <color rgb="FF7C7FAB"/>
      </left>
      <right style="thin">
        <color rgb="FF7C7FAB"/>
      </right>
      <top style="thin">
        <color rgb="FF7C7FAB"/>
      </top>
      <bottom style="thin">
        <color rgb="FF7C7FAB"/>
      </bottom>
      <diagonal style="thin">
        <color rgb="FF7C7FAB"/>
      </diagonal>
    </border>
    <border>
      <left/>
      <right style="thin">
        <color rgb="FF7C7FAB"/>
      </right>
      <top/>
      <bottom/>
      <diagonal/>
    </border>
    <border>
      <left style="medium">
        <color rgb="FF7C7FAB"/>
      </left>
      <right style="medium">
        <color rgb="FF7C7FAB"/>
      </right>
      <top/>
      <bottom/>
      <diagonal/>
    </border>
    <border>
      <left style="medium">
        <color rgb="FF7C7FAB"/>
      </left>
      <right style="medium">
        <color rgb="FF7C7FAB"/>
      </right>
      <top style="medium">
        <color rgb="FF7C7FAB"/>
      </top>
      <bottom/>
      <diagonal/>
    </border>
    <border>
      <left style="medium">
        <color rgb="FF7C7FAB"/>
      </left>
      <right style="medium">
        <color rgb="FF7C7FAB"/>
      </right>
      <top/>
      <bottom style="medium">
        <color rgb="FF7C7FAB"/>
      </bottom>
      <diagonal/>
    </border>
    <border>
      <left style="medium">
        <color rgb="FF7C7FAB"/>
      </left>
      <right style="medium">
        <color rgb="FF7C7FAB"/>
      </right>
      <top style="medium">
        <color rgb="FF7C7FAB"/>
      </top>
      <bottom style="thin">
        <color rgb="FF7C7FAB"/>
      </bottom>
      <diagonal/>
    </border>
    <border>
      <left style="medium">
        <color rgb="FF7C7FAB"/>
      </left>
      <right style="medium">
        <color rgb="FF7C7FAB"/>
      </right>
      <top style="thin">
        <color rgb="FF7C7FAB"/>
      </top>
      <bottom style="thin">
        <color rgb="FF7C7FAB"/>
      </bottom>
      <diagonal/>
    </border>
    <border>
      <left style="medium">
        <color rgb="FF7C7FAB"/>
      </left>
      <right style="medium">
        <color rgb="FF7C7FAB"/>
      </right>
      <top style="thin">
        <color rgb="FF7C7FAB"/>
      </top>
      <bottom style="medium">
        <color rgb="FF7C7FAB"/>
      </bottom>
      <diagonal/>
    </border>
    <border>
      <left/>
      <right style="thin">
        <color rgb="FF7C7FAB"/>
      </right>
      <top/>
      <bottom style="thin">
        <color rgb="FF7C7FAB"/>
      </bottom>
      <diagonal/>
    </border>
    <border>
      <left style="medium">
        <color rgb="FF7C7FAB"/>
      </left>
      <right/>
      <top style="medium">
        <color rgb="FF7C7FAB"/>
      </top>
      <bottom style="medium">
        <color rgb="FF7C7FAB"/>
      </bottom>
      <diagonal/>
    </border>
    <border>
      <left/>
      <right/>
      <top style="medium">
        <color rgb="FF7C7FAB"/>
      </top>
      <bottom style="medium">
        <color rgb="FF7C7FAB"/>
      </bottom>
      <diagonal/>
    </border>
    <border>
      <left style="thin">
        <color rgb="FF7C7FAB"/>
      </left>
      <right/>
      <top/>
      <bottom/>
      <diagonal/>
    </border>
    <border>
      <left style="thin">
        <color rgb="FF7C7FAB"/>
      </left>
      <right/>
      <top style="thin">
        <color rgb="FF7C7FAB"/>
      </top>
      <bottom/>
      <diagonal/>
    </border>
    <border diagonalUp="1" diagonalDown="1">
      <left style="thin">
        <color rgb="FF7C7FAB"/>
      </left>
      <right style="thin">
        <color rgb="FF7C7FAB"/>
      </right>
      <top style="thin">
        <color rgb="FF7C7FAB"/>
      </top>
      <bottom/>
      <diagonal style="thin">
        <color rgb="FF7C7FAB"/>
      </diagonal>
    </border>
    <border diagonalUp="1" diagonalDown="1">
      <left style="thin">
        <color rgb="FF7C7FAB"/>
      </left>
      <right style="thin">
        <color rgb="FF7C7FAB"/>
      </right>
      <top/>
      <bottom/>
      <diagonal style="thin">
        <color rgb="FF7C7FAB"/>
      </diagonal>
    </border>
    <border diagonalUp="1" diagonalDown="1">
      <left style="thin">
        <color rgb="FF7C7FAB"/>
      </left>
      <right style="thin">
        <color rgb="FF7C7FAB"/>
      </right>
      <top/>
      <bottom style="thin">
        <color rgb="FF7C7FAB"/>
      </bottom>
      <diagonal style="thin">
        <color rgb="FF7C7FAB"/>
      </diagonal>
    </border>
    <border>
      <left style="thin">
        <color rgb="FF7C7FAB"/>
      </left>
      <right/>
      <top style="thin">
        <color rgb="FFB8CCE4"/>
      </top>
      <bottom style="thin">
        <color rgb="FF7C7FAB"/>
      </bottom>
      <diagonal/>
    </border>
    <border>
      <left/>
      <right/>
      <top style="thin">
        <color rgb="FFB8CCE4"/>
      </top>
      <bottom style="thin">
        <color rgb="FF7C7FAB"/>
      </bottom>
      <diagonal/>
    </border>
    <border>
      <left/>
      <right style="thin">
        <color rgb="FF7C7FAB"/>
      </right>
      <top style="thin">
        <color rgb="FFB8CCE4"/>
      </top>
      <bottom style="thin">
        <color rgb="FF7C7FAB"/>
      </bottom>
      <diagonal/>
    </border>
  </borders>
  <cellStyleXfs count="11">
    <xf numFmtId="0" fontId="0" fillId="0" borderId="0"/>
    <xf numFmtId="0" fontId="19" fillId="9" borderId="0" applyNumberFormat="0" applyBorder="0" applyAlignment="0" applyProtection="0"/>
    <xf numFmtId="0" fontId="20" fillId="0" borderId="9" applyNumberFormat="0" applyFill="0" applyAlignment="0" applyProtection="0"/>
    <xf numFmtId="0" fontId="16" fillId="0" borderId="0"/>
    <xf numFmtId="0" fontId="17" fillId="0" borderId="0"/>
    <xf numFmtId="0" fontId="17" fillId="0" borderId="0"/>
    <xf numFmtId="0" fontId="21" fillId="0" borderId="0"/>
    <xf numFmtId="3" fontId="2" fillId="0" borderId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88">
    <xf numFmtId="0" fontId="0" fillId="0" borderId="0" xfId="0"/>
    <xf numFmtId="0" fontId="4" fillId="0" borderId="0" xfId="0" applyFont="1"/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3" fontId="10" fillId="4" borderId="1" xfId="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0" xfId="0" applyFont="1"/>
    <xf numFmtId="3" fontId="14" fillId="0" borderId="1" xfId="7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8" fontId="23" fillId="10" borderId="0" xfId="0" applyNumberFormat="1" applyFont="1" applyFill="1" applyAlignment="1">
      <alignment horizontal="left" vertical="center"/>
    </xf>
    <xf numFmtId="169" fontId="23" fillId="10" borderId="0" xfId="0" applyNumberFormat="1" applyFont="1" applyFill="1" applyAlignment="1">
      <alignment horizontal="left"/>
    </xf>
    <xf numFmtId="0" fontId="23" fillId="10" borderId="0" xfId="0" applyFont="1" applyFill="1"/>
    <xf numFmtId="0" fontId="24" fillId="10" borderId="0" xfId="0" applyFont="1" applyFill="1"/>
    <xf numFmtId="0" fontId="23" fillId="10" borderId="0" xfId="0" applyFont="1" applyFill="1" applyAlignment="1">
      <alignment horizontal="center" vertical="center"/>
    </xf>
    <xf numFmtId="0" fontId="25" fillId="10" borderId="10" xfId="0" applyFont="1" applyFill="1" applyBorder="1" applyAlignment="1">
      <alignment horizontal="right" vertical="center" wrapText="1"/>
    </xf>
    <xf numFmtId="0" fontId="25" fillId="10" borderId="10" xfId="0" applyFont="1" applyFill="1" applyBorder="1" applyAlignment="1">
      <alignment horizontal="center" vertical="center" wrapText="1"/>
    </xf>
    <xf numFmtId="0" fontId="5" fillId="10" borderId="0" xfId="0" applyFont="1" applyFill="1"/>
    <xf numFmtId="0" fontId="4" fillId="10" borderId="0" xfId="0" applyFont="1" applyFill="1"/>
    <xf numFmtId="0" fontId="26" fillId="10" borderId="0" xfId="0" applyFont="1" applyFill="1"/>
    <xf numFmtId="0" fontId="27" fillId="10" borderId="0" xfId="0" applyFont="1" applyFill="1" applyAlignment="1">
      <alignment horizontal="center"/>
    </xf>
    <xf numFmtId="0" fontId="23" fillId="10" borderId="0" xfId="0" applyFont="1" applyFill="1" applyAlignment="1">
      <alignment horizontal="left" vertical="center"/>
    </xf>
    <xf numFmtId="170" fontId="26" fillId="10" borderId="0" xfId="0" applyNumberFormat="1" applyFont="1" applyFill="1"/>
    <xf numFmtId="0" fontId="23" fillId="0" borderId="10" xfId="0" applyFont="1" applyBorder="1" applyAlignment="1">
      <alignment vertical="center" wrapText="1"/>
    </xf>
    <xf numFmtId="0" fontId="23" fillId="0" borderId="0" xfId="0" applyFont="1"/>
    <xf numFmtId="0" fontId="28" fillId="0" borderId="0" xfId="0" applyFont="1"/>
    <xf numFmtId="0" fontId="23" fillId="0" borderId="0" xfId="0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9" fillId="11" borderId="10" xfId="0" applyFont="1" applyFill="1" applyBorder="1" applyAlignment="1">
      <alignment horizontal="center" vertical="center"/>
    </xf>
    <xf numFmtId="0" fontId="29" fillId="11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12" borderId="10" xfId="0" applyFont="1" applyFill="1" applyBorder="1" applyAlignment="1">
      <alignment horizontal="center" vertical="center" wrapText="1"/>
    </xf>
    <xf numFmtId="0" fontId="25" fillId="12" borderId="10" xfId="0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10" borderId="0" xfId="0" applyFont="1" applyFill="1" applyAlignment="1">
      <alignment vertical="center"/>
    </xf>
    <xf numFmtId="169" fontId="23" fillId="10" borderId="0" xfId="0" applyNumberFormat="1" applyFont="1" applyFill="1" applyAlignment="1">
      <alignment horizontal="left" vertical="center"/>
    </xf>
    <xf numFmtId="0" fontId="23" fillId="1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4" fillId="10" borderId="0" xfId="0" applyFont="1" applyFill="1" applyAlignment="1">
      <alignment vertical="center"/>
    </xf>
    <xf numFmtId="170" fontId="26" fillId="10" borderId="0" xfId="0" applyNumberFormat="1" applyFont="1" applyFill="1" applyAlignment="1">
      <alignment vertical="center"/>
    </xf>
    <xf numFmtId="0" fontId="28" fillId="10" borderId="0" xfId="0" applyFont="1" applyFill="1" applyAlignment="1">
      <alignment vertical="center"/>
    </xf>
    <xf numFmtId="0" fontId="26" fillId="10" borderId="14" xfId="0" applyFont="1" applyFill="1" applyBorder="1" applyAlignment="1">
      <alignment horizontal="center" vertical="center" wrapText="1"/>
    </xf>
    <xf numFmtId="0" fontId="25" fillId="12" borderId="15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4" fillId="10" borderId="0" xfId="0" applyFont="1" applyFill="1" applyAlignment="1">
      <alignment horizontal="left" vertical="center"/>
    </xf>
    <xf numFmtId="0" fontId="6" fillId="10" borderId="0" xfId="0" applyFont="1" applyFill="1"/>
    <xf numFmtId="0" fontId="8" fillId="10" borderId="0" xfId="0" applyFont="1" applyFill="1" applyAlignment="1">
      <alignment vertical="center"/>
    </xf>
    <xf numFmtId="0" fontId="7" fillId="10" borderId="0" xfId="0" applyFont="1" applyFill="1" applyAlignment="1">
      <alignment horizontal="right" vertical="center"/>
    </xf>
    <xf numFmtId="3" fontId="4" fillId="0" borderId="0" xfId="7" applyFont="1" applyAlignment="1">
      <alignment vertical="center"/>
    </xf>
    <xf numFmtId="3" fontId="7" fillId="0" borderId="0" xfId="7" applyFont="1" applyAlignment="1">
      <alignment horizontal="left" vertical="center"/>
    </xf>
    <xf numFmtId="3" fontId="8" fillId="0" borderId="0" xfId="7" applyFont="1" applyAlignment="1">
      <alignment vertical="center"/>
    </xf>
    <xf numFmtId="3" fontId="9" fillId="0" borderId="0" xfId="7" applyFont="1" applyAlignment="1">
      <alignment horizontal="left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0" fontId="26" fillId="11" borderId="10" xfId="0" applyFont="1" applyFill="1" applyBorder="1" applyAlignment="1">
      <alignment horizontal="left" vertical="center"/>
    </xf>
    <xf numFmtId="0" fontId="29" fillId="11" borderId="13" xfId="0" applyFont="1" applyFill="1" applyBorder="1" applyAlignment="1">
      <alignment horizontal="center" vertical="center"/>
    </xf>
    <xf numFmtId="0" fontId="26" fillId="11" borderId="10" xfId="0" applyFont="1" applyFill="1" applyBorder="1" applyAlignment="1">
      <alignment vertical="center"/>
    </xf>
    <xf numFmtId="0" fontId="25" fillId="12" borderId="10" xfId="0" applyFont="1" applyFill="1" applyBorder="1" applyAlignment="1">
      <alignment horizontal="center" vertical="center"/>
    </xf>
    <xf numFmtId="0" fontId="25" fillId="12" borderId="15" xfId="0" applyFont="1" applyFill="1" applyBorder="1" applyAlignment="1">
      <alignment horizontal="center" vertical="center"/>
    </xf>
    <xf numFmtId="164" fontId="23" fillId="10" borderId="10" xfId="5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3" fillId="0" borderId="14" xfId="0" applyFont="1" applyBorder="1" applyAlignment="1">
      <alignment vertical="center" wrapText="1"/>
    </xf>
    <xf numFmtId="0" fontId="25" fillId="10" borderId="10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9" fontId="26" fillId="10" borderId="10" xfId="0" applyNumberFormat="1" applyFont="1" applyFill="1" applyBorder="1" applyAlignment="1">
      <alignment horizontal="center" vertical="center" wrapText="1"/>
    </xf>
    <xf numFmtId="171" fontId="30" fillId="10" borderId="12" xfId="5" applyNumberFormat="1" applyFont="1" applyFill="1" applyBorder="1" applyAlignment="1">
      <alignment horizontal="center" vertical="center"/>
    </xf>
    <xf numFmtId="171" fontId="30" fillId="10" borderId="13" xfId="5" applyNumberFormat="1" applyFont="1" applyFill="1" applyBorder="1" applyAlignment="1">
      <alignment horizontal="center" vertical="center"/>
    </xf>
    <xf numFmtId="171" fontId="23" fillId="10" borderId="0" xfId="0" applyNumberFormat="1" applyFont="1" applyFill="1" applyAlignment="1">
      <alignment vertical="center"/>
    </xf>
    <xf numFmtId="171" fontId="30" fillId="10" borderId="10" xfId="5" applyNumberFormat="1" applyFont="1" applyFill="1" applyBorder="1" applyAlignment="1">
      <alignment horizontal="center" vertical="center"/>
    </xf>
    <xf numFmtId="171" fontId="23" fillId="10" borderId="10" xfId="5" applyNumberFormat="1" applyFont="1" applyFill="1" applyBorder="1" applyAlignment="1">
      <alignment horizontal="center" vertical="center"/>
    </xf>
    <xf numFmtId="171" fontId="23" fillId="10" borderId="14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0" fillId="7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1" fontId="10" fillId="7" borderId="1" xfId="0" applyNumberFormat="1" applyFont="1" applyFill="1" applyBorder="1" applyAlignment="1">
      <alignment horizontal="center" vertical="center"/>
    </xf>
    <xf numFmtId="171" fontId="10" fillId="0" borderId="1" xfId="0" applyNumberFormat="1" applyFont="1" applyBorder="1" applyAlignment="1">
      <alignment horizontal="center" vertical="center"/>
    </xf>
    <xf numFmtId="171" fontId="11" fillId="0" borderId="1" xfId="0" applyNumberFormat="1" applyFont="1" applyBorder="1" applyAlignment="1">
      <alignment horizontal="center" vertical="center"/>
    </xf>
    <xf numFmtId="171" fontId="4" fillId="0" borderId="1" xfId="0" applyNumberFormat="1" applyFont="1" applyBorder="1" applyAlignment="1">
      <alignment horizontal="center" vertical="center"/>
    </xf>
    <xf numFmtId="164" fontId="10" fillId="10" borderId="1" xfId="0" applyNumberFormat="1" applyFont="1" applyFill="1" applyBorder="1" applyAlignment="1">
      <alignment horizontal="center" vertical="center"/>
    </xf>
    <xf numFmtId="171" fontId="10" fillId="5" borderId="1" xfId="0" applyNumberFormat="1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horizontal="center" vertical="center" wrapText="1"/>
    </xf>
    <xf numFmtId="171" fontId="23" fillId="10" borderId="0" xfId="5" applyNumberFormat="1" applyFont="1" applyFill="1" applyAlignment="1">
      <alignment horizontal="center" vertical="center"/>
    </xf>
    <xf numFmtId="171" fontId="30" fillId="10" borderId="0" xfId="5" applyNumberFormat="1" applyFont="1" applyFill="1" applyAlignment="1">
      <alignment horizontal="center" vertical="center"/>
    </xf>
    <xf numFmtId="0" fontId="26" fillId="14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5" fillId="10" borderId="0" xfId="0" applyFont="1" applyFill="1"/>
    <xf numFmtId="0" fontId="33" fillId="11" borderId="10" xfId="0" applyFont="1" applyFill="1" applyBorder="1"/>
    <xf numFmtId="0" fontId="33" fillId="11" borderId="14" xfId="0" applyFont="1" applyFill="1" applyBorder="1" applyAlignment="1">
      <alignment horizontal="center"/>
    </xf>
    <xf numFmtId="0" fontId="33" fillId="11" borderId="10" xfId="0" applyFont="1" applyFill="1" applyBorder="1" applyAlignment="1">
      <alignment horizontal="center"/>
    </xf>
    <xf numFmtId="9" fontId="25" fillId="0" borderId="10" xfId="0" applyNumberFormat="1" applyFont="1" applyBorder="1" applyAlignment="1">
      <alignment horizontal="left"/>
    </xf>
    <xf numFmtId="0" fontId="25" fillId="0" borderId="0" xfId="0" applyFont="1"/>
    <xf numFmtId="0" fontId="33" fillId="11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9" fontId="23" fillId="0" borderId="10" xfId="0" applyNumberFormat="1" applyFont="1" applyBorder="1" applyAlignment="1">
      <alignment horizontal="center" vertical="center"/>
    </xf>
    <xf numFmtId="0" fontId="33" fillId="11" borderId="0" xfId="0" applyFont="1" applyFill="1" applyAlignment="1">
      <alignment horizontal="right"/>
    </xf>
    <xf numFmtId="0" fontId="34" fillId="10" borderId="10" xfId="0" applyFont="1" applyFill="1" applyBorder="1" applyAlignment="1">
      <alignment horizontal="center" vertical="center"/>
    </xf>
    <xf numFmtId="0" fontId="23" fillId="15" borderId="10" xfId="5" applyFont="1" applyFill="1" applyBorder="1" applyAlignment="1">
      <alignment horizontal="right"/>
    </xf>
    <xf numFmtId="0" fontId="23" fillId="10" borderId="13" xfId="0" applyFont="1" applyFill="1" applyBorder="1" applyAlignment="1">
      <alignment vertical="center"/>
    </xf>
    <xf numFmtId="0" fontId="23" fillId="10" borderId="12" xfId="0" applyFont="1" applyFill="1" applyBorder="1" applyAlignment="1">
      <alignment vertical="center"/>
    </xf>
    <xf numFmtId="0" fontId="25" fillId="10" borderId="0" xfId="0" applyFont="1" applyFill="1" applyAlignment="1">
      <alignment horizontal="right" vertical="center" wrapText="1"/>
    </xf>
    <xf numFmtId="171" fontId="23" fillId="10" borderId="13" xfId="5" applyNumberFormat="1" applyFont="1" applyFill="1" applyBorder="1" applyAlignment="1">
      <alignment horizontal="center" vertical="center"/>
    </xf>
    <xf numFmtId="16" fontId="26" fillId="10" borderId="10" xfId="0" applyNumberFormat="1" applyFont="1" applyFill="1" applyBorder="1" applyAlignment="1">
      <alignment horizontal="center" vertical="center"/>
    </xf>
    <xf numFmtId="0" fontId="26" fillId="12" borderId="10" xfId="0" applyFont="1" applyFill="1" applyBorder="1" applyAlignment="1">
      <alignment horizontal="center" vertical="center"/>
    </xf>
    <xf numFmtId="0" fontId="26" fillId="12" borderId="10" xfId="0" applyFont="1" applyFill="1" applyBorder="1" applyAlignment="1">
      <alignment horizontal="center" vertical="center" wrapText="1"/>
    </xf>
    <xf numFmtId="3" fontId="23" fillId="10" borderId="0" xfId="0" applyNumberFormat="1" applyFont="1" applyFill="1" applyAlignment="1">
      <alignment horizontal="left" vertical="center"/>
    </xf>
    <xf numFmtId="9" fontId="23" fillId="0" borderId="0" xfId="0" applyNumberFormat="1" applyFont="1" applyAlignment="1">
      <alignment horizontal="center" vertical="center"/>
    </xf>
    <xf numFmtId="171" fontId="26" fillId="10" borderId="10" xfId="0" applyNumberFormat="1" applyFont="1" applyFill="1" applyBorder="1" applyAlignment="1">
      <alignment horizontal="center" vertical="center" wrapText="1"/>
    </xf>
    <xf numFmtId="3" fontId="23" fillId="10" borderId="10" xfId="0" applyNumberFormat="1" applyFont="1" applyFill="1" applyBorder="1" applyAlignment="1">
      <alignment horizontal="center"/>
    </xf>
    <xf numFmtId="171" fontId="23" fillId="10" borderId="10" xfId="0" applyNumberFormat="1" applyFont="1" applyFill="1" applyBorder="1" applyAlignment="1">
      <alignment horizontal="center"/>
    </xf>
    <xf numFmtId="1" fontId="23" fillId="10" borderId="10" xfId="0" applyNumberFormat="1" applyFont="1" applyFill="1" applyBorder="1" applyAlignment="1">
      <alignment horizontal="center"/>
    </xf>
    <xf numFmtId="10" fontId="23" fillId="10" borderId="10" xfId="8" applyNumberFormat="1" applyFont="1" applyFill="1" applyBorder="1" applyAlignment="1">
      <alignment horizontal="center"/>
    </xf>
    <xf numFmtId="171" fontId="26" fillId="10" borderId="0" xfId="0" applyNumberFormat="1" applyFont="1" applyFill="1" applyAlignment="1">
      <alignment horizontal="center" vertical="center" wrapText="1"/>
    </xf>
    <xf numFmtId="3" fontId="23" fillId="10" borderId="0" xfId="0" applyNumberFormat="1" applyFont="1" applyFill="1" applyAlignment="1">
      <alignment horizontal="center" vertical="center"/>
    </xf>
    <xf numFmtId="171" fontId="23" fillId="10" borderId="0" xfId="0" applyNumberFormat="1" applyFont="1" applyFill="1" applyAlignment="1">
      <alignment horizontal="center" vertical="center"/>
    </xf>
    <xf numFmtId="166" fontId="23" fillId="10" borderId="0" xfId="0" applyNumberFormat="1" applyFont="1" applyFill="1" applyAlignment="1">
      <alignment vertical="center"/>
    </xf>
    <xf numFmtId="166" fontId="23" fillId="10" borderId="0" xfId="0" applyNumberFormat="1" applyFont="1" applyFill="1" applyAlignment="1">
      <alignment horizontal="center" vertical="center"/>
    </xf>
    <xf numFmtId="0" fontId="0" fillId="11" borderId="10" xfId="0" applyFill="1" applyBorder="1"/>
    <xf numFmtId="0" fontId="0" fillId="11" borderId="11" xfId="0" applyFill="1" applyBorder="1" applyAlignment="1">
      <alignment horizontal="left" vertical="center"/>
    </xf>
    <xf numFmtId="0" fontId="34" fillId="11" borderId="13" xfId="0" applyFont="1" applyFill="1" applyBorder="1"/>
    <xf numFmtId="0" fontId="35" fillId="11" borderId="10" xfId="0" applyFont="1" applyFill="1" applyBorder="1" applyAlignment="1">
      <alignment horizontal="center" vertical="center"/>
    </xf>
    <xf numFmtId="0" fontId="35" fillId="11" borderId="13" xfId="0" applyFont="1" applyFill="1" applyBorder="1" applyAlignment="1">
      <alignment horizontal="center" vertical="center"/>
    </xf>
    <xf numFmtId="0" fontId="25" fillId="10" borderId="10" xfId="0" applyFont="1" applyFill="1" applyBorder="1" applyAlignment="1">
      <alignment horizontal="center"/>
    </xf>
    <xf numFmtId="0" fontId="25" fillId="10" borderId="11" xfId="0" applyFont="1" applyFill="1" applyBorder="1"/>
    <xf numFmtId="0" fontId="25" fillId="10" borderId="13" xfId="0" applyFont="1" applyFill="1" applyBorder="1"/>
    <xf numFmtId="0" fontId="34" fillId="10" borderId="10" xfId="0" applyFont="1" applyFill="1" applyBorder="1" applyAlignment="1">
      <alignment horizontal="center"/>
    </xf>
    <xf numFmtId="0" fontId="36" fillId="10" borderId="11" xfId="0" applyFont="1" applyFill="1" applyBorder="1"/>
    <xf numFmtId="0" fontId="34" fillId="10" borderId="13" xfId="0" applyFont="1" applyFill="1" applyBorder="1"/>
    <xf numFmtId="0" fontId="34" fillId="10" borderId="10" xfId="0" applyFont="1" applyFill="1" applyBorder="1" applyAlignment="1">
      <alignment horizontal="center" vertical="center" wrapText="1"/>
    </xf>
    <xf numFmtId="0" fontId="34" fillId="10" borderId="11" xfId="0" applyFont="1" applyFill="1" applyBorder="1"/>
    <xf numFmtId="16" fontId="34" fillId="10" borderId="10" xfId="0" applyNumberFormat="1" applyFont="1" applyFill="1" applyBorder="1" applyAlignment="1">
      <alignment horizontal="center"/>
    </xf>
    <xf numFmtId="0" fontId="26" fillId="10" borderId="11" xfId="0" applyFont="1" applyFill="1" applyBorder="1"/>
    <xf numFmtId="0" fontId="26" fillId="10" borderId="10" xfId="0" applyFont="1" applyFill="1" applyBorder="1" applyAlignment="1">
      <alignment horizontal="center"/>
    </xf>
    <xf numFmtId="0" fontId="26" fillId="10" borderId="13" xfId="0" applyFont="1" applyFill="1" applyBorder="1"/>
    <xf numFmtId="0" fontId="0" fillId="10" borderId="0" xfId="0" applyFill="1" applyAlignment="1">
      <alignment horizontal="left" vertical="center"/>
    </xf>
    <xf numFmtId="0" fontId="34" fillId="10" borderId="0" xfId="0" applyFont="1" applyFill="1"/>
    <xf numFmtId="0" fontId="0" fillId="10" borderId="0" xfId="0" applyFill="1"/>
    <xf numFmtId="10" fontId="23" fillId="10" borderId="0" xfId="8" applyNumberFormat="1" applyFont="1" applyFill="1" applyBorder="1" applyAlignment="1">
      <alignment horizontal="center"/>
    </xf>
    <xf numFmtId="9" fontId="23" fillId="10" borderId="0" xfId="0" applyNumberFormat="1" applyFont="1" applyFill="1" applyAlignment="1">
      <alignment horizontal="center" vertical="center"/>
    </xf>
    <xf numFmtId="0" fontId="23" fillId="0" borderId="11" xfId="0" applyFont="1" applyBorder="1"/>
    <xf numFmtId="0" fontId="23" fillId="0" borderId="10" xfId="0" applyFont="1" applyBorder="1"/>
    <xf numFmtId="0" fontId="25" fillId="0" borderId="10" xfId="5" applyFont="1" applyBorder="1" applyAlignment="1">
      <alignment horizontal="center" vertical="center" wrapText="1"/>
    </xf>
    <xf numFmtId="9" fontId="25" fillId="0" borderId="10" xfId="5" applyNumberFormat="1" applyFont="1" applyBorder="1" applyAlignment="1">
      <alignment horizontal="center" vertical="center" wrapText="1"/>
    </xf>
    <xf numFmtId="9" fontId="26" fillId="0" borderId="10" xfId="5" applyNumberFormat="1" applyFont="1" applyBorder="1" applyAlignment="1">
      <alignment horizontal="left" vertical="center" wrapText="1"/>
    </xf>
    <xf numFmtId="10" fontId="26" fillId="0" borderId="10" xfId="5" applyNumberFormat="1" applyFont="1" applyBorder="1" applyAlignment="1">
      <alignment horizontal="left" vertical="center" wrapText="1"/>
    </xf>
    <xf numFmtId="4" fontId="26" fillId="0" borderId="10" xfId="5" applyNumberFormat="1" applyFont="1" applyBorder="1" applyAlignment="1">
      <alignment horizontal="center" vertical="center" wrapText="1"/>
    </xf>
    <xf numFmtId="4" fontId="26" fillId="0" borderId="10" xfId="5" applyNumberFormat="1" applyFont="1" applyBorder="1" applyAlignment="1">
      <alignment horizontal="center" vertical="center"/>
    </xf>
    <xf numFmtId="0" fontId="33" fillId="11" borderId="10" xfId="5" applyFont="1" applyFill="1" applyBorder="1" applyAlignment="1">
      <alignment horizontal="center" vertical="center"/>
    </xf>
    <xf numFmtId="0" fontId="25" fillId="0" borderId="10" xfId="5" applyFont="1" applyBorder="1" applyAlignment="1">
      <alignment horizontal="center" vertical="center"/>
    </xf>
    <xf numFmtId="9" fontId="26" fillId="0" borderId="10" xfId="5" applyNumberFormat="1" applyFont="1" applyBorder="1" applyAlignment="1">
      <alignment horizontal="center" vertical="center"/>
    </xf>
    <xf numFmtId="0" fontId="26" fillId="0" borderId="10" xfId="5" applyFont="1" applyBorder="1" applyAlignment="1">
      <alignment horizontal="left" vertical="center" wrapText="1"/>
    </xf>
    <xf numFmtId="0" fontId="26" fillId="0" borderId="10" xfId="5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1" fontId="10" fillId="4" borderId="1" xfId="0" applyNumberFormat="1" applyFont="1" applyFill="1" applyBorder="1" applyAlignment="1">
      <alignment horizontal="center" vertical="center"/>
    </xf>
    <xf numFmtId="171" fontId="10" fillId="4" borderId="2" xfId="0" applyNumberFormat="1" applyFont="1" applyFill="1" applyBorder="1" applyAlignment="1">
      <alignment horizontal="center" vertical="center"/>
    </xf>
    <xf numFmtId="171" fontId="4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3" fillId="10" borderId="0" xfId="0" applyFont="1" applyFill="1" applyAlignment="1">
      <alignment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171" fontId="26" fillId="10" borderId="0" xfId="0" applyNumberFormat="1" applyFont="1" applyFill="1" applyAlignment="1">
      <alignment vertical="center"/>
    </xf>
    <xf numFmtId="0" fontId="37" fillId="11" borderId="10" xfId="0" applyFont="1" applyFill="1" applyBorder="1" applyAlignment="1">
      <alignment horizontal="center" vertical="center"/>
    </xf>
    <xf numFmtId="0" fontId="38" fillId="10" borderId="10" xfId="0" applyFont="1" applyFill="1" applyBorder="1" applyAlignment="1">
      <alignment horizontal="center" vertical="center"/>
    </xf>
    <xf numFmtId="0" fontId="39" fillId="10" borderId="10" xfId="0" applyFont="1" applyFill="1" applyBorder="1" applyAlignment="1">
      <alignment horizontal="center" vertical="center" wrapText="1"/>
    </xf>
    <xf numFmtId="0" fontId="37" fillId="11" borderId="10" xfId="0" applyFont="1" applyFill="1" applyBorder="1" applyAlignment="1">
      <alignment vertical="top" wrapText="1"/>
    </xf>
    <xf numFmtId="4" fontId="37" fillId="11" borderId="10" xfId="0" applyNumberFormat="1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wrapText="1"/>
    </xf>
    <xf numFmtId="164" fontId="25" fillId="10" borderId="10" xfId="0" applyNumberFormat="1" applyFont="1" applyFill="1" applyBorder="1" applyAlignment="1">
      <alignment horizontal="center" vertical="center"/>
    </xf>
    <xf numFmtId="8" fontId="25" fillId="10" borderId="10" xfId="0" applyNumberFormat="1" applyFont="1" applyFill="1" applyBorder="1" applyAlignment="1">
      <alignment horizontal="center" vertical="center"/>
    </xf>
    <xf numFmtId="8" fontId="26" fillId="10" borderId="0" xfId="0" applyNumberFormat="1" applyFont="1" applyFill="1"/>
    <xf numFmtId="0" fontId="25" fillId="10" borderId="10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171" fontId="25" fillId="10" borderId="10" xfId="0" applyNumberFormat="1" applyFont="1" applyFill="1" applyBorder="1" applyAlignment="1">
      <alignment horizontal="center" vertical="center" wrapText="1"/>
    </xf>
    <xf numFmtId="171" fontId="25" fillId="10" borderId="10" xfId="0" applyNumberFormat="1" applyFont="1" applyFill="1" applyBorder="1" applyAlignment="1">
      <alignment horizontal="center" vertical="center"/>
    </xf>
    <xf numFmtId="171" fontId="26" fillId="10" borderId="10" xfId="0" applyNumberFormat="1" applyFont="1" applyFill="1" applyBorder="1" applyAlignment="1">
      <alignment horizontal="center" vertical="center"/>
    </xf>
    <xf numFmtId="164" fontId="26" fillId="10" borderId="10" xfId="0" applyNumberFormat="1" applyFont="1" applyFill="1" applyBorder="1" applyAlignment="1">
      <alignment horizontal="center" vertical="center"/>
    </xf>
    <xf numFmtId="172" fontId="26" fillId="10" borderId="10" xfId="0" applyNumberFormat="1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horizontal="left" vertical="center" wrapText="1"/>
    </xf>
    <xf numFmtId="0" fontId="26" fillId="10" borderId="13" xfId="0" applyFont="1" applyFill="1" applyBorder="1" applyAlignment="1">
      <alignment horizontal="left" vertical="center" wrapText="1"/>
    </xf>
    <xf numFmtId="0" fontId="23" fillId="11" borderId="10" xfId="0" applyFont="1" applyFill="1" applyBorder="1"/>
    <xf numFmtId="0" fontId="23" fillId="11" borderId="11" xfId="0" applyFont="1" applyFill="1" applyBorder="1" applyAlignment="1">
      <alignment horizontal="left" vertical="center"/>
    </xf>
    <xf numFmtId="0" fontId="26" fillId="11" borderId="13" xfId="0" applyFont="1" applyFill="1" applyBorder="1"/>
    <xf numFmtId="3" fontId="29" fillId="11" borderId="13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3" fillId="11" borderId="14" xfId="0" applyFont="1" applyFill="1" applyBorder="1" applyAlignment="1">
      <alignment horizontal="center" vertical="center"/>
    </xf>
    <xf numFmtId="0" fontId="33" fillId="11" borderId="14" xfId="0" applyFont="1" applyFill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Continuous"/>
    </xf>
    <xf numFmtId="0" fontId="26" fillId="10" borderId="13" xfId="0" applyFont="1" applyFill="1" applyBorder="1" applyAlignment="1">
      <alignment horizontal="centerContinuous"/>
    </xf>
    <xf numFmtId="10" fontId="26" fillId="10" borderId="10" xfId="0" applyNumberFormat="1" applyFont="1" applyFill="1" applyBorder="1" applyAlignment="1">
      <alignment horizontal="center"/>
    </xf>
    <xf numFmtId="9" fontId="23" fillId="13" borderId="10" xfId="5" applyNumberFormat="1" applyFont="1" applyFill="1" applyBorder="1" applyAlignment="1">
      <alignment horizontal="center" vertical="center"/>
    </xf>
    <xf numFmtId="9" fontId="26" fillId="10" borderId="19" xfId="0" applyNumberFormat="1" applyFont="1" applyFill="1" applyBorder="1" applyAlignment="1">
      <alignment horizontal="center"/>
    </xf>
    <xf numFmtId="9" fontId="26" fillId="10" borderId="11" xfId="0" applyNumberFormat="1" applyFont="1" applyFill="1" applyBorder="1" applyAlignment="1">
      <alignment horizontal="center"/>
    </xf>
    <xf numFmtId="9" fontId="26" fillId="10" borderId="19" xfId="0" applyNumberFormat="1" applyFont="1" applyFill="1" applyBorder="1" applyAlignment="1">
      <alignment horizontal="center" vertical="center"/>
    </xf>
    <xf numFmtId="9" fontId="26" fillId="10" borderId="11" xfId="0" applyNumberFormat="1" applyFont="1" applyFill="1" applyBorder="1" applyAlignment="1">
      <alignment horizontal="center" vertical="center"/>
    </xf>
    <xf numFmtId="8" fontId="26" fillId="10" borderId="20" xfId="0" applyNumberFormat="1" applyFont="1" applyFill="1" applyBorder="1"/>
    <xf numFmtId="8" fontId="26" fillId="10" borderId="14" xfId="0" applyNumberFormat="1" applyFont="1" applyFill="1" applyBorder="1"/>
    <xf numFmtId="8" fontId="26" fillId="10" borderId="20" xfId="0" applyNumberFormat="1" applyFont="1" applyFill="1" applyBorder="1" applyAlignment="1">
      <alignment horizontal="center" vertical="center"/>
    </xf>
    <xf numFmtId="8" fontId="26" fillId="10" borderId="14" xfId="0" applyNumberFormat="1" applyFont="1" applyFill="1" applyBorder="1" applyAlignment="1">
      <alignment horizontal="center" vertical="center"/>
    </xf>
    <xf numFmtId="10" fontId="26" fillId="10" borderId="10" xfId="0" applyNumberFormat="1" applyFont="1" applyFill="1" applyBorder="1" applyAlignment="1">
      <alignment horizontal="center" vertical="center"/>
    </xf>
    <xf numFmtId="10" fontId="26" fillId="10" borderId="13" xfId="0" applyNumberFormat="1" applyFont="1" applyFill="1" applyBorder="1" applyAlignment="1">
      <alignment horizontal="center" vertical="center"/>
    </xf>
    <xf numFmtId="8" fontId="26" fillId="16" borderId="21" xfId="0" applyNumberFormat="1" applyFont="1" applyFill="1" applyBorder="1" applyAlignment="1">
      <alignment horizontal="center" vertical="center"/>
    </xf>
    <xf numFmtId="8" fontId="26" fillId="16" borderId="22" xfId="0" applyNumberFormat="1" applyFont="1" applyFill="1" applyBorder="1" applyAlignment="1">
      <alignment horizontal="center" vertical="center"/>
    </xf>
    <xf numFmtId="8" fontId="26" fillId="16" borderId="23" xfId="0" applyNumberFormat="1" applyFont="1" applyFill="1" applyBorder="1" applyAlignment="1">
      <alignment horizontal="center" vertical="center"/>
    </xf>
    <xf numFmtId="8" fontId="26" fillId="16" borderId="24" xfId="0" applyNumberFormat="1" applyFont="1" applyFill="1" applyBorder="1" applyAlignment="1">
      <alignment horizontal="center" vertical="center"/>
    </xf>
    <xf numFmtId="8" fontId="26" fillId="16" borderId="25" xfId="0" applyNumberFormat="1" applyFont="1" applyFill="1" applyBorder="1" applyAlignment="1">
      <alignment horizontal="center" vertical="center"/>
    </xf>
    <xf numFmtId="8" fontId="26" fillId="16" borderId="26" xfId="0" applyNumberFormat="1" applyFont="1" applyFill="1" applyBorder="1" applyAlignment="1">
      <alignment horizontal="center" vertical="center"/>
    </xf>
    <xf numFmtId="10" fontId="26" fillId="10" borderId="13" xfId="0" applyNumberFormat="1" applyFont="1" applyFill="1" applyBorder="1" applyAlignment="1">
      <alignment horizontal="center"/>
    </xf>
    <xf numFmtId="3" fontId="25" fillId="0" borderId="0" xfId="0" applyNumberFormat="1" applyFont="1" applyAlignment="1">
      <alignment horizontal="center" vertical="center"/>
    </xf>
    <xf numFmtId="9" fontId="25" fillId="0" borderId="10" xfId="0" applyNumberFormat="1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8" fontId="25" fillId="0" borderId="10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3" fontId="30" fillId="0" borderId="16" xfId="5" applyNumberFormat="1" applyFont="1" applyBorder="1" applyAlignment="1">
      <alignment horizontal="center" vertical="center"/>
    </xf>
    <xf numFmtId="0" fontId="33" fillId="11" borderId="10" xfId="0" applyFont="1" applyFill="1" applyBorder="1" applyAlignment="1">
      <alignment horizontal="center" vertical="center"/>
    </xf>
    <xf numFmtId="0" fontId="36" fillId="10" borderId="11" xfId="0" applyFont="1" applyFill="1" applyBorder="1" applyAlignment="1">
      <alignment vertical="center" wrapText="1"/>
    </xf>
    <xf numFmtId="171" fontId="23" fillId="10" borderId="10" xfId="0" applyNumberFormat="1" applyFont="1" applyFill="1" applyBorder="1" applyAlignment="1">
      <alignment horizontal="center" vertical="center"/>
    </xf>
    <xf numFmtId="3" fontId="26" fillId="10" borderId="10" xfId="0" applyNumberFormat="1" applyFont="1" applyFill="1" applyBorder="1" applyAlignment="1">
      <alignment horizontal="center" vertical="center"/>
    </xf>
    <xf numFmtId="0" fontId="40" fillId="10" borderId="0" xfId="0" applyFont="1" applyFill="1" applyAlignment="1">
      <alignment vertical="center"/>
    </xf>
    <xf numFmtId="0" fontId="40" fillId="1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8" fontId="26" fillId="10" borderId="10" xfId="0" applyNumberFormat="1" applyFont="1" applyFill="1" applyBorder="1" applyAlignment="1">
      <alignment horizontal="center" vertical="center"/>
    </xf>
    <xf numFmtId="0" fontId="18" fillId="17" borderId="10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49" fontId="26" fillId="18" borderId="10" xfId="0" quotePrefix="1" applyNumberFormat="1" applyFont="1" applyFill="1" applyBorder="1" applyAlignment="1">
      <alignment horizontal="center" vertical="center"/>
    </xf>
    <xf numFmtId="0" fontId="26" fillId="18" borderId="10" xfId="0" quotePrefix="1" applyFont="1" applyFill="1" applyBorder="1" applyAlignment="1">
      <alignment horizontal="center" vertical="center" wrapText="1"/>
    </xf>
    <xf numFmtId="0" fontId="26" fillId="18" borderId="10" xfId="0" quotePrefix="1" applyFont="1" applyFill="1" applyBorder="1" applyAlignment="1">
      <alignment horizontal="center" vertical="center"/>
    </xf>
    <xf numFmtId="171" fontId="23" fillId="18" borderId="13" xfId="5" applyNumberFormat="1" applyFont="1" applyFill="1" applyBorder="1" applyAlignment="1">
      <alignment horizontal="center" vertical="center"/>
    </xf>
    <xf numFmtId="9" fontId="23" fillId="18" borderId="13" xfId="5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70" fontId="30" fillId="18" borderId="16" xfId="5" applyNumberFormat="1" applyFont="1" applyFill="1" applyBorder="1" applyAlignment="1">
      <alignment horizontal="center" vertical="center"/>
    </xf>
    <xf numFmtId="0" fontId="30" fillId="18" borderId="16" xfId="5" applyFont="1" applyFill="1" applyBorder="1" applyAlignment="1">
      <alignment horizontal="center" vertical="center"/>
    </xf>
    <xf numFmtId="3" fontId="30" fillId="18" borderId="16" xfId="5" applyNumberFormat="1" applyFont="1" applyFill="1" applyBorder="1" applyAlignment="1">
      <alignment horizontal="center" vertical="center"/>
    </xf>
    <xf numFmtId="9" fontId="30" fillId="18" borderId="16" xfId="5" applyNumberFormat="1" applyFont="1" applyFill="1" applyBorder="1" applyAlignment="1">
      <alignment horizontal="center" vertical="center"/>
    </xf>
    <xf numFmtId="171" fontId="23" fillId="18" borderId="10" xfId="5" applyNumberFormat="1" applyFont="1" applyFill="1" applyBorder="1" applyAlignment="1">
      <alignment horizontal="center" vertical="center"/>
    </xf>
    <xf numFmtId="0" fontId="26" fillId="10" borderId="13" xfId="0" applyFont="1" applyFill="1" applyBorder="1" applyAlignment="1">
      <alignment horizontal="center" vertical="center"/>
    </xf>
    <xf numFmtId="171" fontId="23" fillId="13" borderId="0" xfId="5" applyNumberFormat="1" applyFont="1" applyFill="1" applyAlignment="1">
      <alignment horizontal="center" vertical="center"/>
    </xf>
    <xf numFmtId="49" fontId="26" fillId="18" borderId="14" xfId="0" quotePrefix="1" applyNumberFormat="1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wrapText="1"/>
    </xf>
    <xf numFmtId="0" fontId="10" fillId="2" borderId="1" xfId="7" applyNumberFormat="1" applyFont="1" applyFill="1" applyBorder="1" applyAlignment="1">
      <alignment horizontal="center" vertical="center" wrapText="1"/>
    </xf>
    <xf numFmtId="0" fontId="10" fillId="4" borderId="1" xfId="7" applyNumberFormat="1" applyFont="1" applyFill="1" applyBorder="1" applyAlignment="1">
      <alignment horizontal="center" vertical="center" wrapText="1"/>
    </xf>
    <xf numFmtId="171" fontId="4" fillId="18" borderId="1" xfId="0" applyNumberFormat="1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0" fontId="29" fillId="11" borderId="10" xfId="0" applyFont="1" applyFill="1" applyBorder="1" applyAlignment="1">
      <alignment vertical="center"/>
    </xf>
    <xf numFmtId="171" fontId="23" fillId="0" borderId="13" xfId="5" applyNumberFormat="1" applyFont="1" applyBorder="1" applyAlignment="1">
      <alignment horizontal="center" vertical="center"/>
    </xf>
    <xf numFmtId="171" fontId="23" fillId="0" borderId="10" xfId="5" applyNumberFormat="1" applyFont="1" applyBorder="1" applyAlignment="1">
      <alignment horizontal="center" vertical="center"/>
    </xf>
    <xf numFmtId="0" fontId="25" fillId="10" borderId="28" xfId="0" applyFont="1" applyFill="1" applyBorder="1" applyAlignment="1">
      <alignment horizontal="right" vertical="center" wrapText="1"/>
    </xf>
    <xf numFmtId="9" fontId="23" fillId="18" borderId="13" xfId="0" applyNumberFormat="1" applyFont="1" applyFill="1" applyBorder="1" applyAlignment="1">
      <alignment horizontal="center" vertical="center" wrapText="1"/>
    </xf>
    <xf numFmtId="0" fontId="23" fillId="10" borderId="29" xfId="0" applyFont="1" applyFill="1" applyBorder="1" applyAlignment="1">
      <alignment vertical="center"/>
    </xf>
    <xf numFmtId="0" fontId="30" fillId="10" borderId="0" xfId="0" applyFont="1" applyFill="1" applyAlignment="1">
      <alignment horizontal="center" vertical="center"/>
    </xf>
    <xf numFmtId="0" fontId="25" fillId="10" borderId="11" xfId="0" applyFont="1" applyFill="1" applyBorder="1" applyAlignment="1">
      <alignment vertical="center" wrapText="1"/>
    </xf>
    <xf numFmtId="4" fontId="23" fillId="0" borderId="0" xfId="0" applyNumberFormat="1" applyFont="1" applyAlignment="1">
      <alignment horizontal="center" vertical="center"/>
    </xf>
    <xf numFmtId="0" fontId="3" fillId="10" borderId="0" xfId="0" applyFont="1" applyFill="1" applyAlignment="1">
      <alignment vertical="center" wrapText="1"/>
    </xf>
    <xf numFmtId="0" fontId="29" fillId="11" borderId="13" xfId="0" applyFont="1" applyFill="1" applyBorder="1" applyAlignment="1">
      <alignment horizontal="center" vertical="center" wrapText="1"/>
    </xf>
    <xf numFmtId="0" fontId="25" fillId="10" borderId="11" xfId="0" applyFont="1" applyFill="1" applyBorder="1" applyAlignment="1">
      <alignment horizontal="center" vertical="center" wrapText="1"/>
    </xf>
    <xf numFmtId="14" fontId="25" fillId="10" borderId="10" xfId="0" applyNumberFormat="1" applyFont="1" applyFill="1" applyBorder="1" applyAlignment="1">
      <alignment horizontal="center"/>
    </xf>
    <xf numFmtId="0" fontId="25" fillId="10" borderId="11" xfId="0" applyFont="1" applyFill="1" applyBorder="1" applyAlignment="1">
      <alignment vertical="center"/>
    </xf>
    <xf numFmtId="0" fontId="23" fillId="10" borderId="0" xfId="0" applyFont="1" applyFill="1" applyAlignment="1">
      <alignment horizontal="right" vertical="center"/>
    </xf>
    <xf numFmtId="0" fontId="4" fillId="18" borderId="1" xfId="0" applyFont="1" applyFill="1" applyBorder="1" applyAlignment="1">
      <alignment vertical="center" wrapText="1"/>
    </xf>
    <xf numFmtId="0" fontId="4" fillId="19" borderId="30" xfId="0" applyFont="1" applyFill="1" applyBorder="1" applyAlignment="1">
      <alignment vertical="center"/>
    </xf>
    <xf numFmtId="0" fontId="4" fillId="20" borderId="30" xfId="0" applyFont="1" applyFill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19" borderId="31" xfId="0" applyFont="1" applyFill="1" applyBorder="1" applyAlignment="1">
      <alignment vertical="center"/>
    </xf>
    <xf numFmtId="0" fontId="4" fillId="20" borderId="32" xfId="0" applyFont="1" applyFill="1" applyBorder="1" applyAlignment="1">
      <alignment vertical="center"/>
    </xf>
    <xf numFmtId="0" fontId="4" fillId="10" borderId="31" xfId="0" applyFont="1" applyFill="1" applyBorder="1" applyAlignment="1">
      <alignment vertical="center"/>
    </xf>
    <xf numFmtId="0" fontId="4" fillId="10" borderId="30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12" borderId="16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8" fillId="12" borderId="0" xfId="0" applyFont="1" applyFill="1" applyAlignment="1">
      <alignment horizontal="center" vertical="center" wrapText="1"/>
    </xf>
    <xf numFmtId="0" fontId="25" fillId="10" borderId="15" xfId="0" applyFont="1" applyFill="1" applyBorder="1" applyAlignment="1">
      <alignment horizontal="center" vertical="center"/>
    </xf>
    <xf numFmtId="0" fontId="35" fillId="11" borderId="11" xfId="0" applyFont="1" applyFill="1" applyBorder="1" applyAlignment="1">
      <alignment horizontal="center" vertical="center"/>
    </xf>
    <xf numFmtId="0" fontId="34" fillId="10" borderId="11" xfId="0" applyFont="1" applyFill="1" applyBorder="1" applyAlignment="1">
      <alignment horizontal="center" vertical="center" wrapText="1"/>
    </xf>
    <xf numFmtId="171" fontId="23" fillId="10" borderId="16" xfId="5" applyNumberFormat="1" applyFont="1" applyFill="1" applyBorder="1" applyAlignment="1">
      <alignment horizontal="center" vertical="center"/>
    </xf>
    <xf numFmtId="0" fontId="35" fillId="11" borderId="33" xfId="0" applyFont="1" applyFill="1" applyBorder="1" applyAlignment="1">
      <alignment horizontal="center" vertical="center"/>
    </xf>
    <xf numFmtId="171" fontId="23" fillId="10" borderId="34" xfId="5" applyNumberFormat="1" applyFont="1" applyFill="1" applyBorder="1" applyAlignment="1">
      <alignment horizontal="center" vertical="center"/>
    </xf>
    <xf numFmtId="171" fontId="23" fillId="10" borderId="35" xfId="5" applyNumberFormat="1" applyFont="1" applyFill="1" applyBorder="1" applyAlignment="1">
      <alignment horizontal="center" vertical="center"/>
    </xf>
    <xf numFmtId="0" fontId="4" fillId="19" borderId="32" xfId="0" applyFont="1" applyFill="1" applyBorder="1" applyAlignment="1">
      <alignment vertical="center" wrapText="1"/>
    </xf>
    <xf numFmtId="0" fontId="4" fillId="21" borderId="30" xfId="0" applyFont="1" applyFill="1" applyBorder="1" applyAlignment="1">
      <alignment vertical="center"/>
    </xf>
    <xf numFmtId="0" fontId="4" fillId="21" borderId="32" xfId="0" applyFont="1" applyFill="1" applyBorder="1" applyAlignment="1">
      <alignment vertical="center"/>
    </xf>
    <xf numFmtId="3" fontId="30" fillId="10" borderId="16" xfId="5" applyNumberFormat="1" applyFont="1" applyFill="1" applyBorder="1" applyAlignment="1">
      <alignment horizontal="center" vertical="center"/>
    </xf>
    <xf numFmtId="0" fontId="30" fillId="10" borderId="16" xfId="5" applyFont="1" applyFill="1" applyBorder="1" applyAlignment="1">
      <alignment horizontal="center" vertical="center"/>
    </xf>
    <xf numFmtId="164" fontId="4" fillId="10" borderId="16" xfId="0" applyNumberFormat="1" applyFont="1" applyFill="1" applyBorder="1" applyAlignment="1">
      <alignment horizontal="center" vertical="center"/>
    </xf>
    <xf numFmtId="9" fontId="25" fillId="10" borderId="10" xfId="0" applyNumberFormat="1" applyFont="1" applyFill="1" applyBorder="1" applyAlignment="1">
      <alignment horizontal="center" vertical="center"/>
    </xf>
    <xf numFmtId="9" fontId="31" fillId="10" borderId="0" xfId="0" applyNumberFormat="1" applyFont="1" applyFill="1" applyAlignment="1">
      <alignment horizontal="left" vertical="center"/>
    </xf>
    <xf numFmtId="9" fontId="23" fillId="10" borderId="10" xfId="0" applyNumberFormat="1" applyFont="1" applyFill="1" applyBorder="1" applyAlignment="1">
      <alignment horizontal="center"/>
    </xf>
    <xf numFmtId="9" fontId="25" fillId="10" borderId="10" xfId="0" applyNumberFormat="1" applyFont="1" applyFill="1" applyBorder="1" applyAlignment="1">
      <alignment horizontal="center"/>
    </xf>
    <xf numFmtId="164" fontId="25" fillId="10" borderId="10" xfId="0" applyNumberFormat="1" applyFont="1" applyFill="1" applyBorder="1" applyAlignment="1">
      <alignment horizontal="center"/>
    </xf>
    <xf numFmtId="9" fontId="25" fillId="0" borderId="11" xfId="0" applyNumberFormat="1" applyFont="1" applyBorder="1" applyAlignment="1">
      <alignment horizontal="left"/>
    </xf>
    <xf numFmtId="170" fontId="23" fillId="18" borderId="16" xfId="5" applyNumberFormat="1" applyFont="1" applyFill="1" applyBorder="1" applyAlignment="1">
      <alignment horizontal="left" vertical="center" wrapText="1"/>
    </xf>
    <xf numFmtId="170" fontId="23" fillId="18" borderId="16" xfId="5" applyNumberFormat="1" applyFont="1" applyFill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left" vertical="center" wrapText="1"/>
    </xf>
    <xf numFmtId="0" fontId="23" fillId="10" borderId="0" xfId="0" applyFont="1" applyFill="1" applyAlignment="1">
      <alignment horizontal="center" vertical="center" wrapText="1"/>
    </xf>
    <xf numFmtId="0" fontId="30" fillId="10" borderId="0" xfId="0" applyFont="1" applyFill="1" applyAlignment="1">
      <alignment horizontal="center" vertical="center" wrapText="1"/>
    </xf>
    <xf numFmtId="9" fontId="23" fillId="10" borderId="0" xfId="0" applyNumberFormat="1" applyFont="1" applyFill="1" applyAlignment="1">
      <alignment horizontal="center" vertical="center" wrapText="1"/>
    </xf>
    <xf numFmtId="9" fontId="4" fillId="10" borderId="16" xfId="0" applyNumberFormat="1" applyFont="1" applyFill="1" applyBorder="1" applyAlignment="1">
      <alignment horizontal="center" vertical="center"/>
    </xf>
    <xf numFmtId="0" fontId="28" fillId="10" borderId="0" xfId="0" applyFont="1" applyFill="1" applyAlignment="1">
      <alignment horizontal="center" vertical="center" wrapText="1"/>
    </xf>
    <xf numFmtId="0" fontId="23" fillId="10" borderId="0" xfId="0" applyFont="1" applyFill="1" applyAlignment="1">
      <alignment horizontal="left" vertical="center" wrapText="1"/>
    </xf>
    <xf numFmtId="9" fontId="23" fillId="10" borderId="13" xfId="0" applyNumberFormat="1" applyFont="1" applyFill="1" applyBorder="1" applyAlignment="1">
      <alignment horizontal="center" vertical="center" wrapText="1"/>
    </xf>
    <xf numFmtId="9" fontId="23" fillId="18" borderId="10" xfId="5" applyNumberFormat="1" applyFont="1" applyFill="1" applyBorder="1" applyAlignment="1">
      <alignment horizontal="center" vertical="center"/>
    </xf>
    <xf numFmtId="171" fontId="23" fillId="10" borderId="12" xfId="5" applyNumberFormat="1" applyFont="1" applyFill="1" applyBorder="1" applyAlignment="1">
      <alignment horizontal="center" vertical="center"/>
    </xf>
    <xf numFmtId="0" fontId="33" fillId="11" borderId="0" xfId="0" applyFont="1" applyFill="1" applyAlignment="1">
      <alignment horizontal="right" wrapText="1"/>
    </xf>
    <xf numFmtId="0" fontId="4" fillId="0" borderId="16" xfId="0" applyFont="1" applyBorder="1" applyAlignment="1">
      <alignment horizontal="left" vertical="center"/>
    </xf>
    <xf numFmtId="0" fontId="23" fillId="10" borderId="11" xfId="0" applyFont="1" applyFill="1" applyBorder="1" applyAlignment="1">
      <alignment horizontal="center" vertical="center"/>
    </xf>
    <xf numFmtId="0" fontId="23" fillId="10" borderId="39" xfId="0" applyFont="1" applyFill="1" applyBorder="1" applyAlignment="1">
      <alignment vertical="center"/>
    </xf>
    <xf numFmtId="1" fontId="23" fillId="10" borderId="13" xfId="5" applyNumberFormat="1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 wrapText="1"/>
    </xf>
    <xf numFmtId="0" fontId="23" fillId="11" borderId="10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3" fillId="10" borderId="10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4" fillId="0" borderId="31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2" xfId="0" applyFont="1" applyBorder="1" applyAlignment="1">
      <alignment vertical="center"/>
    </xf>
    <xf numFmtId="0" fontId="42" fillId="10" borderId="0" xfId="0" applyFont="1" applyFill="1" applyAlignment="1">
      <alignment vertical="center"/>
    </xf>
    <xf numFmtId="0" fontId="43" fillId="10" borderId="0" xfId="0" applyFont="1" applyFill="1"/>
    <xf numFmtId="0" fontId="44" fillId="10" borderId="0" xfId="0" applyFont="1" applyFill="1" applyAlignment="1">
      <alignment horizontal="right" vertical="center"/>
    </xf>
    <xf numFmtId="0" fontId="45" fillId="10" borderId="0" xfId="0" applyFont="1" applyFill="1"/>
    <xf numFmtId="49" fontId="26" fillId="10" borderId="12" xfId="0" quotePrefix="1" applyNumberFormat="1" applyFont="1" applyFill="1" applyBorder="1" applyAlignment="1">
      <alignment vertical="center"/>
    </xf>
    <xf numFmtId="4" fontId="23" fillId="0" borderId="0" xfId="0" applyNumberFormat="1" applyFont="1" applyAlignment="1">
      <alignment vertical="center"/>
    </xf>
    <xf numFmtId="9" fontId="23" fillId="10" borderId="10" xfId="5" applyNumberFormat="1" applyFont="1" applyFill="1" applyBorder="1" applyAlignment="1">
      <alignment horizontal="center" vertical="center"/>
    </xf>
    <xf numFmtId="49" fontId="23" fillId="10" borderId="10" xfId="0" quotePrefix="1" applyNumberFormat="1" applyFont="1" applyFill="1" applyBorder="1" applyAlignment="1">
      <alignment horizontal="center" vertical="center"/>
    </xf>
    <xf numFmtId="0" fontId="23" fillId="10" borderId="10" xfId="0" quotePrefix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0" fillId="10" borderId="0" xfId="0" applyFont="1" applyFill="1" applyAlignment="1">
      <alignment horizontal="left" vertical="center" wrapText="1"/>
    </xf>
    <xf numFmtId="0" fontId="3" fillId="10" borderId="0" xfId="0" applyFont="1" applyFill="1" applyAlignment="1">
      <alignment vertical="center" wrapText="1"/>
    </xf>
    <xf numFmtId="0" fontId="8" fillId="10" borderId="0" xfId="0" applyFont="1" applyFill="1" applyAlignment="1">
      <alignment vertical="center"/>
    </xf>
    <xf numFmtId="0" fontId="40" fillId="10" borderId="0" xfId="0" applyFont="1" applyFill="1" applyAlignment="1">
      <alignment horizontal="left" vertical="center"/>
    </xf>
    <xf numFmtId="0" fontId="40" fillId="10" borderId="0" xfId="0" applyFont="1" applyFill="1" applyAlignment="1">
      <alignment horizontal="center" vertical="center" wrapText="1"/>
    </xf>
    <xf numFmtId="0" fontId="41" fillId="10" borderId="0" xfId="0" applyFont="1" applyFill="1" applyAlignment="1">
      <alignment horizontal="center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26" fillId="10" borderId="11" xfId="0" applyFont="1" applyFill="1" applyBorder="1" applyAlignment="1">
      <alignment horizontal="center" vertical="center"/>
    </xf>
    <xf numFmtId="0" fontId="26" fillId="10" borderId="12" xfId="0" applyFont="1" applyFill="1" applyBorder="1" applyAlignment="1">
      <alignment horizontal="center" vertical="center"/>
    </xf>
    <xf numFmtId="0" fontId="26" fillId="10" borderId="13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left" vertical="center" wrapText="1"/>
    </xf>
    <xf numFmtId="0" fontId="23" fillId="10" borderId="13" xfId="0" applyFont="1" applyFill="1" applyBorder="1" applyAlignment="1">
      <alignment horizontal="left" vertical="center" wrapText="1"/>
    </xf>
    <xf numFmtId="0" fontId="30" fillId="10" borderId="19" xfId="0" applyFont="1" applyFill="1" applyBorder="1" applyAlignment="1">
      <alignment horizontal="left" vertical="center" wrapText="1"/>
    </xf>
    <xf numFmtId="0" fontId="30" fillId="10" borderId="36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30" fillId="12" borderId="11" xfId="0" applyFont="1" applyFill="1" applyBorder="1" applyAlignment="1">
      <alignment horizontal="left" vertical="center" wrapText="1"/>
    </xf>
    <xf numFmtId="0" fontId="30" fillId="12" borderId="13" xfId="0" applyFont="1" applyFill="1" applyBorder="1" applyAlignment="1">
      <alignment horizontal="left" vertical="center" wrapText="1"/>
    </xf>
    <xf numFmtId="0" fontId="29" fillId="11" borderId="11" xfId="0" applyFont="1" applyFill="1" applyBorder="1" applyAlignment="1">
      <alignment horizontal="center" vertical="center"/>
    </xf>
    <xf numFmtId="0" fontId="29" fillId="11" borderId="12" xfId="0" applyFont="1" applyFill="1" applyBorder="1" applyAlignment="1">
      <alignment horizontal="center" vertical="center"/>
    </xf>
    <xf numFmtId="0" fontId="29" fillId="11" borderId="13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" fontId="44" fillId="8" borderId="37" xfId="7" applyFont="1" applyFill="1" applyBorder="1" applyAlignment="1">
      <alignment horizontal="left" vertical="center"/>
    </xf>
    <xf numFmtId="3" fontId="44" fillId="8" borderId="38" xfId="7" applyFont="1" applyFill="1" applyBorder="1" applyAlignment="1">
      <alignment horizontal="left" vertical="center"/>
    </xf>
    <xf numFmtId="3" fontId="44" fillId="8" borderId="17" xfId="7" applyFont="1" applyFill="1" applyBorder="1" applyAlignment="1">
      <alignment horizontal="left" vertical="center"/>
    </xf>
    <xf numFmtId="3" fontId="46" fillId="0" borderId="0" xfId="7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9" fillId="11" borderId="10" xfId="0" applyFont="1" applyFill="1" applyBorder="1" applyAlignment="1">
      <alignment horizontal="center" vertical="center" wrapText="1"/>
    </xf>
    <xf numFmtId="0" fontId="28" fillId="12" borderId="41" xfId="0" applyFont="1" applyFill="1" applyBorder="1" applyAlignment="1">
      <alignment horizontal="center" vertical="center" wrapText="1"/>
    </xf>
    <xf numFmtId="0" fontId="28" fillId="12" borderId="42" xfId="0" applyFont="1" applyFill="1" applyBorder="1" applyAlignment="1">
      <alignment horizontal="center" vertical="center" wrapText="1"/>
    </xf>
    <xf numFmtId="0" fontId="28" fillId="12" borderId="43" xfId="0" applyFont="1" applyFill="1" applyBorder="1" applyAlignment="1">
      <alignment horizontal="center" vertical="center" wrapText="1"/>
    </xf>
    <xf numFmtId="0" fontId="26" fillId="18" borderId="11" xfId="0" quotePrefix="1" applyFont="1" applyFill="1" applyBorder="1" applyAlignment="1">
      <alignment horizontal="left" vertical="center" wrapText="1"/>
    </xf>
    <xf numFmtId="0" fontId="26" fillId="18" borderId="13" xfId="0" quotePrefix="1" applyFont="1" applyFill="1" applyBorder="1" applyAlignment="1">
      <alignment horizontal="left" vertical="center" wrapText="1"/>
    </xf>
    <xf numFmtId="0" fontId="25" fillId="10" borderId="10" xfId="0" applyFont="1" applyFill="1" applyBorder="1" applyAlignment="1">
      <alignment horizontal="left" vertical="center" wrapText="1"/>
    </xf>
    <xf numFmtId="0" fontId="23" fillId="18" borderId="10" xfId="0" applyFont="1" applyFill="1" applyBorder="1" applyAlignment="1">
      <alignment horizontal="left" vertical="center" wrapText="1"/>
    </xf>
    <xf numFmtId="0" fontId="29" fillId="11" borderId="10" xfId="0" applyFont="1" applyFill="1" applyBorder="1" applyAlignment="1">
      <alignment horizontal="center" vertical="center"/>
    </xf>
    <xf numFmtId="49" fontId="26" fillId="10" borderId="12" xfId="0" quotePrefix="1" applyNumberFormat="1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left" vertical="center" wrapText="1"/>
    </xf>
    <xf numFmtId="0" fontId="23" fillId="12" borderId="13" xfId="0" applyFont="1" applyFill="1" applyBorder="1" applyAlignment="1">
      <alignment horizontal="left" vertical="center" wrapText="1"/>
    </xf>
    <xf numFmtId="0" fontId="23" fillId="10" borderId="0" xfId="0" applyFont="1" applyFill="1" applyAlignment="1">
      <alignment horizontal="left" vertical="center"/>
    </xf>
    <xf numFmtId="171" fontId="23" fillId="18" borderId="11" xfId="5" applyNumberFormat="1" applyFont="1" applyFill="1" applyBorder="1" applyAlignment="1">
      <alignment horizontal="center" vertical="center"/>
    </xf>
    <xf numFmtId="171" fontId="23" fillId="18" borderId="12" xfId="5" applyNumberFormat="1" applyFont="1" applyFill="1" applyBorder="1" applyAlignment="1">
      <alignment horizontal="center" vertical="center"/>
    </xf>
    <xf numFmtId="171" fontId="23" fillId="18" borderId="13" xfId="5" applyNumberFormat="1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/>
    </xf>
    <xf numFmtId="0" fontId="23" fillId="10" borderId="18" xfId="0" applyFont="1" applyFill="1" applyBorder="1" applyAlignment="1">
      <alignment horizontal="center" vertical="center"/>
    </xf>
    <xf numFmtId="0" fontId="23" fillId="10" borderId="36" xfId="0" applyFont="1" applyFill="1" applyBorder="1" applyAlignment="1">
      <alignment horizontal="center" vertical="center"/>
    </xf>
    <xf numFmtId="0" fontId="23" fillId="10" borderId="44" xfId="0" applyFont="1" applyFill="1" applyBorder="1" applyAlignment="1">
      <alignment horizontal="center" vertical="center"/>
    </xf>
    <xf numFmtId="0" fontId="23" fillId="10" borderId="45" xfId="0" applyFont="1" applyFill="1" applyBorder="1" applyAlignment="1">
      <alignment horizontal="center" vertical="center"/>
    </xf>
    <xf numFmtId="0" fontId="23" fillId="10" borderId="46" xfId="0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0" fontId="29" fillId="11" borderId="11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 wrapText="1"/>
    </xf>
    <xf numFmtId="0" fontId="29" fillId="11" borderId="13" xfId="0" applyFont="1" applyFill="1" applyBorder="1" applyAlignment="1">
      <alignment horizontal="center" vertical="center" wrapText="1"/>
    </xf>
    <xf numFmtId="168" fontId="23" fillId="10" borderId="0" xfId="0" applyNumberFormat="1" applyFont="1" applyFill="1" applyAlignment="1">
      <alignment horizontal="left" vertical="center"/>
    </xf>
    <xf numFmtId="0" fontId="26" fillId="10" borderId="10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left" vertical="center" wrapText="1"/>
    </xf>
    <xf numFmtId="0" fontId="25" fillId="10" borderId="13" xfId="0" applyFont="1" applyFill="1" applyBorder="1" applyAlignment="1">
      <alignment horizontal="left" vertical="center" wrapText="1"/>
    </xf>
    <xf numFmtId="0" fontId="38" fillId="10" borderId="11" xfId="0" applyFont="1" applyFill="1" applyBorder="1" applyAlignment="1">
      <alignment horizontal="left" vertical="center" wrapText="1"/>
    </xf>
    <xf numFmtId="0" fontId="38" fillId="10" borderId="12" xfId="0" applyFont="1" applyFill="1" applyBorder="1" applyAlignment="1">
      <alignment horizontal="left" vertical="center" wrapText="1"/>
    </xf>
    <xf numFmtId="0" fontId="38" fillId="10" borderId="13" xfId="0" applyFont="1" applyFill="1" applyBorder="1" applyAlignment="1">
      <alignment horizontal="left" vertical="center" wrapText="1"/>
    </xf>
    <xf numFmtId="0" fontId="33" fillId="11" borderId="40" xfId="5" applyFont="1" applyFill="1" applyBorder="1" applyAlignment="1">
      <alignment horizontal="center" vertical="center" wrapText="1"/>
    </xf>
    <xf numFmtId="0" fontId="33" fillId="11" borderId="19" xfId="5" applyFont="1" applyFill="1" applyBorder="1" applyAlignment="1">
      <alignment horizontal="center" vertical="center" wrapText="1"/>
    </xf>
    <xf numFmtId="0" fontId="33" fillId="11" borderId="10" xfId="5" applyFont="1" applyFill="1" applyBorder="1" applyAlignment="1">
      <alignment horizontal="center" vertical="center"/>
    </xf>
    <xf numFmtId="0" fontId="33" fillId="11" borderId="14" xfId="5" applyFont="1" applyFill="1" applyBorder="1" applyAlignment="1">
      <alignment horizontal="center" vertical="center"/>
    </xf>
    <xf numFmtId="0" fontId="33" fillId="11" borderId="15" xfId="5" applyFont="1" applyFill="1" applyBorder="1" applyAlignment="1">
      <alignment horizontal="center" vertical="center"/>
    </xf>
    <xf numFmtId="0" fontId="33" fillId="11" borderId="10" xfId="5" applyFont="1" applyFill="1" applyBorder="1" applyAlignment="1">
      <alignment horizontal="center" vertical="center" wrapText="1"/>
    </xf>
    <xf numFmtId="0" fontId="33" fillId="11" borderId="14" xfId="5" applyFont="1" applyFill="1" applyBorder="1" applyAlignment="1">
      <alignment horizontal="center" vertical="center" wrapText="1"/>
    </xf>
    <xf numFmtId="0" fontId="33" fillId="11" borderId="15" xfId="5" applyFont="1" applyFill="1" applyBorder="1" applyAlignment="1">
      <alignment horizontal="center" vertical="center" wrapText="1"/>
    </xf>
    <xf numFmtId="0" fontId="25" fillId="0" borderId="10" xfId="5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0" fontId="10" fillId="2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4" fontId="10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4" borderId="3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left" vertical="center" wrapText="1"/>
    </xf>
    <xf numFmtId="0" fontId="26" fillId="10" borderId="13" xfId="0" applyFont="1" applyFill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30" fillId="10" borderId="11" xfId="0" applyFont="1" applyFill="1" applyBorder="1" applyAlignment="1">
      <alignment horizontal="left" vertical="center" wrapText="1"/>
    </xf>
    <xf numFmtId="0" fontId="30" fillId="10" borderId="13" xfId="0" applyFont="1" applyFill="1" applyBorder="1" applyAlignment="1">
      <alignment horizontal="left" vertical="center" wrapText="1"/>
    </xf>
    <xf numFmtId="0" fontId="25" fillId="10" borderId="11" xfId="0" applyFont="1" applyFill="1" applyBorder="1" applyAlignment="1">
      <alignment horizontal="center" vertical="center" wrapText="1"/>
    </xf>
    <xf numFmtId="0" fontId="25" fillId="10" borderId="13" xfId="0" applyFont="1" applyFill="1" applyBorder="1" applyAlignment="1">
      <alignment horizontal="center" vertical="center" wrapText="1"/>
    </xf>
  </cellXfs>
  <cellStyles count="11">
    <cellStyle name="Akcent 5 2" xfId="1" xr:uid="{00000000-0005-0000-0000-000000000000}"/>
    <cellStyle name="Nagłówek 3 2" xfId="2" xr:uid="{00000000-0005-0000-0000-000001000000}"/>
    <cellStyle name="Normalny" xfId="0" builtinId="0"/>
    <cellStyle name="Normalny 2" xfId="3" xr:uid="{00000000-0005-0000-0000-000003000000}"/>
    <cellStyle name="Normalny 3" xfId="4" xr:uid="{00000000-0005-0000-0000-000004000000}"/>
    <cellStyle name="Normalny 4" xfId="5" xr:uid="{00000000-0005-0000-0000-000005000000}"/>
    <cellStyle name="Normalny 5" xfId="6" xr:uid="{00000000-0005-0000-0000-000006000000}"/>
    <cellStyle name="Normalny_Wzór projekcji - po poprawkach" xfId="7" xr:uid="{00000000-0005-0000-0000-000007000000}"/>
    <cellStyle name="Procentowy 2" xfId="8" xr:uid="{00000000-0005-0000-0000-000008000000}"/>
    <cellStyle name="Procentowy 2 2" xfId="9" xr:uid="{00000000-0005-0000-0000-000009000000}"/>
    <cellStyle name="Procentowy 3" xfId="10" xr:uid="{00000000-0005-0000-0000-00000A000000}"/>
  </cellStyles>
  <dxfs count="52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B8CCE4"/>
      <color rgb="FF7C7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pl-PL"/>
              <a:t>Wpływ Projektu na finanse Podmiotu Publicznego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573735560749231"/>
          <c:y val="0.13142783202485633"/>
          <c:w val="0.63192720930007662"/>
          <c:h val="0.71730710639879536"/>
        </c:manualLayout>
      </c:layout>
      <c:barChart>
        <c:barDir val="col"/>
        <c:grouping val="stacked"/>
        <c:varyColors val="0"/>
        <c:ser>
          <c:idx val="0"/>
          <c:order val="0"/>
          <c:tx>
            <c:v>Wpływ wyniku Projektu na finanse Podmiotu Publicznego</c:v>
          </c:tx>
          <c:invertIfNegative val="0"/>
          <c:val>
            <c:numRef>
              <c:f>'2. Podsumowanie'!$F$77:$T$77</c:f>
              <c:numCache>
                <c:formatCode>#\ ##0.00;\-#\ ##0.00;\-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B-4C3E-A0B2-9E1960419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27450544"/>
        <c:axId val="-1527446736"/>
      </c:barChart>
      <c:catAx>
        <c:axId val="-152745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60000000" vert="horz"/>
          <a:lstStyle/>
          <a:p>
            <a:pPr>
              <a:defRPr/>
            </a:pPr>
            <a:endParaRPr lang="pl-PL"/>
          </a:p>
        </c:txPr>
        <c:crossAx val="-1527446736"/>
        <c:crossesAt val="0"/>
        <c:auto val="1"/>
        <c:lblAlgn val="ctr"/>
        <c:lblOffset val="200"/>
        <c:tickMarkSkip val="2"/>
        <c:noMultiLvlLbl val="0"/>
      </c:catAx>
      <c:valAx>
        <c:axId val="-152744673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pl-PL"/>
          </a:p>
        </c:txPr>
        <c:crossAx val="-15274505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46346530362134"/>
          <c:y val="0.43160954209249769"/>
          <c:w val="0.12502397901275922"/>
          <c:h val="0.14790543857997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pl-PL"/>
              <a:t>Wynagrodzenie partnera prywatnego w latach (brutto)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'2. Podsumowanie'!$C$59</c:f>
              <c:strCache>
                <c:ptCount val="1"/>
                <c:pt idx="0">
                  <c:v>Cześć majątkowa</c:v>
                </c:pt>
              </c:strCache>
            </c:strRef>
          </c:tx>
          <c:invertIfNegative val="0"/>
          <c:cat>
            <c:numRef>
              <c:f>'2. Podsumowanie'!$F$51:$T$51</c:f>
              <c:numCache>
                <c:formatCode>General</c:formatCode>
                <c:ptCount val="1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</c:numCache>
            </c:numRef>
          </c:cat>
          <c:val>
            <c:numRef>
              <c:f>'2. Podsumowanie'!$F$59:$T$59</c:f>
              <c:numCache>
                <c:formatCode>#\ ##0.00;\-#\ ##0.00;\-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3-4268-806F-218F7F32601C}"/>
            </c:ext>
          </c:extLst>
        </c:ser>
        <c:ser>
          <c:idx val="1"/>
          <c:order val="1"/>
          <c:tx>
            <c:strRef>
              <c:f>'2. Podsumowanie'!$C$60</c:f>
              <c:strCache>
                <c:ptCount val="1"/>
                <c:pt idx="0">
                  <c:v>Część finansowa</c:v>
                </c:pt>
              </c:strCache>
            </c:strRef>
          </c:tx>
          <c:invertIfNegative val="0"/>
          <c:cat>
            <c:numRef>
              <c:f>'2. Podsumowanie'!$F$51:$T$51</c:f>
              <c:numCache>
                <c:formatCode>General</c:formatCode>
                <c:ptCount val="1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</c:numCache>
            </c:numRef>
          </c:cat>
          <c:val>
            <c:numRef>
              <c:f>'2. Podsumowanie'!$F$60:$T$60</c:f>
              <c:numCache>
                <c:formatCode>#\ ##0.00;\-#\ ##0.00;\-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3-4268-806F-218F7F32601C}"/>
            </c:ext>
          </c:extLst>
        </c:ser>
        <c:ser>
          <c:idx val="2"/>
          <c:order val="2"/>
          <c:tx>
            <c:strRef>
              <c:f>'2. Podsumowanie'!$C$61</c:f>
              <c:strCache>
                <c:ptCount val="1"/>
                <c:pt idx="0">
                  <c:v>Część utrzymaniowa</c:v>
                </c:pt>
              </c:strCache>
            </c:strRef>
          </c:tx>
          <c:invertIfNegative val="0"/>
          <c:cat>
            <c:numRef>
              <c:f>'2. Podsumowanie'!$F$51:$T$51</c:f>
              <c:numCache>
                <c:formatCode>General</c:formatCode>
                <c:ptCount val="1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</c:numCache>
            </c:numRef>
          </c:cat>
          <c:val>
            <c:numRef>
              <c:f>'2. Podsumowanie'!$F$61:$T$61</c:f>
              <c:numCache>
                <c:formatCode>#\ ##0.00;\-#\ ##0.00;\-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3-4268-806F-218F7F326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27447824"/>
        <c:axId val="-1527445104"/>
      </c:barChart>
      <c:catAx>
        <c:axId val="-15274478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pl-PL"/>
          </a:p>
        </c:txPr>
        <c:crossAx val="-1527445104"/>
        <c:crosses val="autoZero"/>
        <c:auto val="1"/>
        <c:lblAlgn val="ctr"/>
        <c:lblOffset val="100"/>
        <c:noMultiLvlLbl val="0"/>
      </c:catAx>
      <c:valAx>
        <c:axId val="-1527445104"/>
        <c:scaling>
          <c:orientation val="minMax"/>
        </c:scaling>
        <c:delete val="0"/>
        <c:axPos val="b"/>
        <c:majorGridlines/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pl-PL"/>
          </a:p>
        </c:txPr>
        <c:crossAx val="-1527447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186764</xdr:colOff>
      <xdr:row>1</xdr:row>
      <xdr:rowOff>37353</xdr:rowOff>
    </xdr:from>
    <xdr:to>
      <xdr:col>10</xdr:col>
      <xdr:colOff>167789</xdr:colOff>
      <xdr:row>2</xdr:row>
      <xdr:rowOff>99770</xdr:rowOff>
    </xdr:to>
    <xdr:pic>
      <xdr:nvPicPr>
        <xdr:cNvPr id="3" name="Obraz 2" descr="Zestawienie składające się ze znaku Funduszy Europejskich z napisem Fundusze Europejskie dla Świętokrzyskiego, flagi Rzeczpospolitej Polskiej, znaku Unii Europejskiej z napisem dofinansowane przez Unię Europejską i herbu Województwa Świętokrzyskiego">
          <a:extLst>
            <a:ext uri="{FF2B5EF4-FFF2-40B4-BE49-F238E27FC236}">
              <a16:creationId xmlns:a16="http://schemas.microsoft.com/office/drawing/2014/main" id="{5EE257FA-0F38-CADA-86F0-4BF88FA00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764" y="186765"/>
          <a:ext cx="576326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425264</xdr:colOff>
      <xdr:row>80</xdr:row>
      <xdr:rowOff>52667</xdr:rowOff>
    </xdr:from>
    <xdr:to>
      <xdr:col>13</xdr:col>
      <xdr:colOff>605117</xdr:colOff>
      <xdr:row>102</xdr:row>
      <xdr:rowOff>128867</xdr:rowOff>
    </xdr:to>
    <xdr:graphicFrame macro="">
      <xdr:nvGraphicFramePr>
        <xdr:cNvPr id="16424" name="Wykres 2">
          <a:extLst>
            <a:ext uri="{FF2B5EF4-FFF2-40B4-BE49-F238E27FC236}">
              <a16:creationId xmlns:a16="http://schemas.microsoft.com/office/drawing/2014/main" id="{00000000-0008-0000-0200-000028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750795</xdr:colOff>
      <xdr:row>9</xdr:row>
      <xdr:rowOff>11766</xdr:rowOff>
    </xdr:from>
    <xdr:to>
      <xdr:col>19</xdr:col>
      <xdr:colOff>470647</xdr:colOff>
      <xdr:row>35</xdr:row>
      <xdr:rowOff>111499</xdr:rowOff>
    </xdr:to>
    <xdr:graphicFrame macro="">
      <xdr:nvGraphicFramePr>
        <xdr:cNvPr id="16425" name="Wykres 3">
          <a:extLst>
            <a:ext uri="{FF2B5EF4-FFF2-40B4-BE49-F238E27FC236}">
              <a16:creationId xmlns:a16="http://schemas.microsoft.com/office/drawing/2014/main" id="{00000000-0008-0000-0200-000029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view="pageBreakPreview" topLeftCell="B8" zoomScale="85" zoomScaleNormal="85" zoomScaleSheetLayoutView="85" zoomScalePageLayoutView="140" workbookViewId="0">
      <selection activeCell="H22" sqref="H22"/>
    </sheetView>
  </sheetViews>
  <sheetFormatPr defaultColWidth="9.1796875" defaultRowHeight="13"/>
  <cols>
    <col min="1" max="1" width="10.81640625" style="1" hidden="1" customWidth="1"/>
    <col min="2" max="17" width="9.1796875" style="1"/>
    <col min="18" max="18" width="10.54296875" style="1" customWidth="1"/>
    <col min="19" max="16384" width="9.1796875" style="1"/>
  </cols>
  <sheetData>
    <row r="1" spans="1:19" ht="12" customHeight="1">
      <c r="B1" s="52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9" ht="28.5"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19" ht="15.5">
      <c r="A3" s="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4"/>
      <c r="N3" s="14"/>
      <c r="O3" s="14"/>
      <c r="P3" s="14"/>
      <c r="Q3" s="12"/>
      <c r="R3" s="12"/>
      <c r="S3" s="2"/>
    </row>
    <row r="4" spans="1:19" ht="15.5">
      <c r="A4" s="2"/>
      <c r="B4" s="54"/>
      <c r="C4" s="379"/>
      <c r="D4" s="379"/>
      <c r="E4" s="379"/>
      <c r="F4" s="379"/>
      <c r="G4" s="379"/>
      <c r="H4" s="379"/>
      <c r="I4" s="379"/>
      <c r="J4" s="53"/>
      <c r="K4" s="53"/>
      <c r="L4" s="53"/>
      <c r="M4" s="14"/>
      <c r="N4" s="14"/>
      <c r="O4" s="14"/>
      <c r="P4" s="14"/>
      <c r="Q4" s="12"/>
      <c r="R4" s="12"/>
      <c r="S4" s="2"/>
    </row>
    <row r="5" spans="1:19" ht="15.5">
      <c r="A5" s="2"/>
      <c r="B5" s="54"/>
      <c r="C5" s="53"/>
      <c r="D5" s="53"/>
      <c r="E5" s="53"/>
      <c r="F5" s="53"/>
      <c r="G5" s="53"/>
      <c r="H5" s="53"/>
      <c r="I5" s="53"/>
      <c r="J5" s="53"/>
      <c r="K5" s="53"/>
      <c r="L5" s="53"/>
      <c r="M5" s="14"/>
      <c r="N5" s="14"/>
      <c r="O5" s="14"/>
      <c r="P5" s="14"/>
      <c r="Q5" s="12"/>
      <c r="R5" s="12"/>
      <c r="S5" s="2"/>
    </row>
    <row r="6" spans="1:19" ht="25" customHeight="1">
      <c r="A6" s="2"/>
      <c r="B6" s="381" t="s">
        <v>574</v>
      </c>
      <c r="C6" s="381"/>
      <c r="D6" s="381"/>
      <c r="E6" s="381"/>
      <c r="F6" s="381"/>
      <c r="G6" s="381"/>
      <c r="H6" s="381"/>
      <c r="I6" s="381"/>
      <c r="J6" s="381"/>
      <c r="K6" s="381"/>
      <c r="L6" s="53"/>
      <c r="M6" s="14"/>
      <c r="N6" s="14"/>
      <c r="O6" s="14"/>
      <c r="P6" s="14"/>
      <c r="Q6" s="12"/>
      <c r="R6" s="12"/>
      <c r="S6" s="2"/>
    </row>
    <row r="7" spans="1:19" ht="25" customHeight="1">
      <c r="A7" s="2"/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53"/>
      <c r="M7" s="14"/>
      <c r="N7" s="14"/>
      <c r="O7" s="14"/>
      <c r="P7" s="14"/>
      <c r="Q7" s="12"/>
      <c r="R7" s="12"/>
      <c r="S7" s="2"/>
    </row>
    <row r="8" spans="1:19" ht="25" customHeight="1">
      <c r="A8" s="2"/>
      <c r="B8" s="381"/>
      <c r="C8" s="381"/>
      <c r="D8" s="381"/>
      <c r="E8" s="381"/>
      <c r="F8" s="381"/>
      <c r="G8" s="381"/>
      <c r="H8" s="381"/>
      <c r="I8" s="381"/>
      <c r="J8" s="381"/>
      <c r="K8" s="381"/>
      <c r="L8" s="53"/>
      <c r="M8" s="14"/>
      <c r="N8" s="14"/>
      <c r="O8" s="14"/>
      <c r="P8" s="14"/>
      <c r="Q8" s="12"/>
      <c r="R8" s="12"/>
      <c r="S8" s="2"/>
    </row>
    <row r="9" spans="1:19" ht="15.5">
      <c r="A9" s="2"/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53"/>
      <c r="M9" s="14"/>
      <c r="N9" s="14"/>
      <c r="O9" s="14"/>
      <c r="P9" s="14"/>
      <c r="Q9" s="12"/>
      <c r="R9" s="12"/>
      <c r="S9" s="2"/>
    </row>
    <row r="10" spans="1:19" ht="20.149999999999999" customHeight="1">
      <c r="A10" s="2"/>
      <c r="B10" s="377" t="s">
        <v>575</v>
      </c>
      <c r="C10" s="380"/>
      <c r="D10" s="380"/>
      <c r="E10" s="380"/>
      <c r="F10" s="380"/>
      <c r="G10" s="380"/>
      <c r="H10" s="380"/>
      <c r="I10" s="380"/>
      <c r="J10" s="380"/>
      <c r="K10" s="380"/>
      <c r="L10" s="53"/>
      <c r="M10" s="14"/>
      <c r="N10" s="14"/>
      <c r="O10" s="14"/>
      <c r="P10" s="14"/>
      <c r="Q10" s="12"/>
      <c r="R10" s="12"/>
      <c r="S10" s="2"/>
    </row>
    <row r="11" spans="1:19" ht="5.15" customHeight="1">
      <c r="A11" s="2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53"/>
      <c r="M11" s="14"/>
      <c r="N11" s="14"/>
      <c r="O11" s="14"/>
      <c r="P11" s="14"/>
      <c r="Q11" s="12"/>
      <c r="R11" s="12"/>
      <c r="S11" s="2"/>
    </row>
    <row r="12" spans="1:19" ht="20.149999999999999" customHeight="1">
      <c r="A12" s="2" t="s">
        <v>573</v>
      </c>
      <c r="B12" s="377" t="s">
        <v>576</v>
      </c>
      <c r="C12" s="377"/>
      <c r="D12" s="377"/>
      <c r="E12" s="377"/>
      <c r="F12" s="377"/>
      <c r="G12" s="377"/>
      <c r="H12" s="377"/>
      <c r="I12" s="377"/>
      <c r="J12" s="377"/>
      <c r="K12" s="377"/>
      <c r="L12" s="53"/>
      <c r="M12" s="14"/>
      <c r="N12" s="14"/>
      <c r="O12" s="14"/>
      <c r="P12" s="14"/>
      <c r="Q12" s="12"/>
      <c r="R12" s="12"/>
      <c r="S12" s="2"/>
    </row>
    <row r="13" spans="1:19" ht="5.15" customHeight="1">
      <c r="A13" s="2"/>
      <c r="B13" s="265"/>
      <c r="C13" s="264"/>
      <c r="D13" s="264"/>
      <c r="E13" s="264"/>
      <c r="F13" s="264"/>
      <c r="G13" s="264"/>
      <c r="H13" s="264"/>
      <c r="I13" s="264"/>
      <c r="J13" s="264"/>
      <c r="K13" s="264"/>
      <c r="L13" s="53"/>
      <c r="M13" s="14"/>
      <c r="N13" s="14"/>
      <c r="O13" s="14"/>
      <c r="P13" s="14"/>
      <c r="Q13" s="12"/>
      <c r="R13" s="12"/>
      <c r="S13" s="2"/>
    </row>
    <row r="14" spans="1:19" ht="20.149999999999999" customHeight="1">
      <c r="A14" s="2"/>
      <c r="B14" s="377" t="s">
        <v>582</v>
      </c>
      <c r="C14" s="377"/>
      <c r="D14" s="377"/>
      <c r="E14" s="377"/>
      <c r="F14" s="377"/>
      <c r="G14" s="377"/>
      <c r="H14" s="377"/>
      <c r="I14" s="377"/>
      <c r="J14" s="377"/>
      <c r="K14" s="377"/>
      <c r="L14" s="53"/>
      <c r="M14" s="14"/>
      <c r="N14" s="14"/>
      <c r="O14" s="14"/>
      <c r="P14" s="14"/>
      <c r="Q14" s="12"/>
      <c r="R14" s="12"/>
      <c r="S14" s="2"/>
    </row>
    <row r="15" spans="1:19" ht="5.15" customHeight="1">
      <c r="A15" s="2"/>
      <c r="B15" s="265"/>
      <c r="C15" s="264"/>
      <c r="D15" s="264"/>
      <c r="E15" s="264"/>
      <c r="F15" s="264"/>
      <c r="G15" s="264"/>
      <c r="H15" s="264"/>
      <c r="I15" s="264"/>
      <c r="J15" s="264"/>
      <c r="K15" s="264"/>
      <c r="L15" s="53"/>
      <c r="M15" s="14"/>
      <c r="N15" s="14"/>
      <c r="O15" s="14"/>
      <c r="P15" s="14"/>
      <c r="Q15" s="12"/>
      <c r="R15" s="12"/>
      <c r="S15" s="2"/>
    </row>
    <row r="16" spans="1:19" ht="21.75" customHeight="1">
      <c r="A16" s="2"/>
      <c r="B16" s="377" t="s">
        <v>577</v>
      </c>
      <c r="C16" s="377"/>
      <c r="D16" s="377"/>
      <c r="E16" s="377"/>
      <c r="F16" s="377"/>
      <c r="G16" s="377"/>
      <c r="H16" s="377"/>
      <c r="I16" s="377"/>
      <c r="J16" s="377"/>
      <c r="K16" s="377"/>
      <c r="L16" s="53"/>
      <c r="M16" s="14"/>
      <c r="N16" s="14"/>
      <c r="O16" s="14"/>
      <c r="P16" s="14"/>
      <c r="Q16" s="12"/>
      <c r="R16" s="12"/>
      <c r="S16" s="2"/>
    </row>
    <row r="17" spans="1:19" ht="5.15" customHeight="1">
      <c r="A17" s="2"/>
      <c r="B17" s="265"/>
      <c r="C17" s="264"/>
      <c r="D17" s="264"/>
      <c r="E17" s="264"/>
      <c r="F17" s="264"/>
      <c r="G17" s="264"/>
      <c r="H17" s="264"/>
      <c r="I17" s="264"/>
      <c r="J17" s="264"/>
      <c r="K17" s="264"/>
      <c r="L17" s="22"/>
      <c r="M17" s="2"/>
      <c r="N17" s="2"/>
      <c r="O17" s="2"/>
      <c r="P17" s="2"/>
      <c r="Q17" s="2"/>
      <c r="R17" s="2"/>
      <c r="S17" s="2"/>
    </row>
    <row r="18" spans="1:19" ht="18" customHeight="1">
      <c r="B18"/>
      <c r="C18"/>
      <c r="D18"/>
      <c r="E18"/>
      <c r="F18"/>
      <c r="G18"/>
      <c r="H18"/>
      <c r="I18"/>
      <c r="J18"/>
      <c r="K18"/>
    </row>
    <row r="19" spans="1:19" ht="18" customHeight="1">
      <c r="B19" s="376" t="s">
        <v>578</v>
      </c>
      <c r="C19" s="376"/>
      <c r="D19" s="376"/>
      <c r="E19" s="376"/>
      <c r="F19" s="376"/>
      <c r="G19"/>
      <c r="H19"/>
      <c r="I19"/>
      <c r="J19"/>
      <c r="K19"/>
    </row>
    <row r="20" spans="1:19" ht="18" customHeight="1">
      <c r="B20" s="376" t="s">
        <v>579</v>
      </c>
      <c r="C20" s="376"/>
      <c r="D20" s="376"/>
      <c r="E20" s="376"/>
      <c r="F20" s="376"/>
      <c r="G20"/>
      <c r="H20"/>
      <c r="I20"/>
      <c r="J20"/>
      <c r="K20"/>
    </row>
    <row r="21" spans="1:19" ht="18" customHeight="1">
      <c r="B21" s="376" t="s">
        <v>580</v>
      </c>
      <c r="C21" s="376"/>
      <c r="D21" s="376"/>
      <c r="E21" s="376"/>
      <c r="F21" s="376"/>
      <c r="G21"/>
      <c r="H21"/>
      <c r="I21"/>
      <c r="J21"/>
      <c r="K21"/>
    </row>
    <row r="22" spans="1:19">
      <c r="B22" s="376" t="s">
        <v>581</v>
      </c>
      <c r="C22" s="376"/>
      <c r="D22" s="376"/>
      <c r="E22" s="376"/>
      <c r="F22" s="376"/>
    </row>
  </sheetData>
  <mergeCells count="11">
    <mergeCell ref="B14:K14"/>
    <mergeCell ref="B2:L2"/>
    <mergeCell ref="C4:I4"/>
    <mergeCell ref="B12:K12"/>
    <mergeCell ref="B10:K10"/>
    <mergeCell ref="B6:K8"/>
    <mergeCell ref="B19:F19"/>
    <mergeCell ref="B20:F20"/>
    <mergeCell ref="B21:F21"/>
    <mergeCell ref="B22:F22"/>
    <mergeCell ref="B16:K16"/>
  </mergeCells>
  <printOptions horizontalCentered="1" verticalCentered="1"/>
  <pageMargins left="0.43307086614173229" right="0.43307086614173229" top="0.39370078740157483" bottom="0.39370078740157483" header="0.51181102362204722" footer="0.51181102362204722"/>
  <pageSetup paperSize="9" scale="140" firstPageNumber="26" orientation="landscape" r:id="rId1"/>
  <headerFooter>
    <oddHeader xml:space="preserve">&amp;R&amp;"Calibri,Kursywa"&amp;12
 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T29"/>
  <sheetViews>
    <sheetView view="pageBreakPreview" topLeftCell="B1" zoomScale="85" zoomScaleNormal="85" zoomScaleSheetLayoutView="85" zoomScalePageLayoutView="140" workbookViewId="0">
      <selection activeCell="E14" sqref="E14"/>
    </sheetView>
  </sheetViews>
  <sheetFormatPr defaultColWidth="9.1796875" defaultRowHeight="13"/>
  <cols>
    <col min="1" max="1" width="10.81640625" style="40" customWidth="1"/>
    <col min="2" max="2" width="9.1796875" style="40"/>
    <col min="3" max="3" width="29.453125" style="40" customWidth="1"/>
    <col min="4" max="4" width="9.1796875" style="40"/>
    <col min="5" max="20" width="12.7265625" style="40" customWidth="1"/>
    <col min="21" max="16384" width="9.1796875" style="40"/>
  </cols>
  <sheetData>
    <row r="1" spans="1:20">
      <c r="B1" s="41"/>
      <c r="C1" s="41"/>
      <c r="D1" s="41"/>
      <c r="E1" s="32">
        <v>0</v>
      </c>
      <c r="F1" s="32">
        <f>E1+1</f>
        <v>1</v>
      </c>
      <c r="G1" s="32">
        <f t="shared" ref="G1:T2" si="0">F1+1</f>
        <v>2</v>
      </c>
      <c r="H1" s="32">
        <f t="shared" si="0"/>
        <v>3</v>
      </c>
      <c r="I1" s="32">
        <f t="shared" si="0"/>
        <v>4</v>
      </c>
      <c r="J1" s="32">
        <f t="shared" si="0"/>
        <v>5</v>
      </c>
      <c r="K1" s="32">
        <f t="shared" si="0"/>
        <v>6</v>
      </c>
      <c r="L1" s="32">
        <f t="shared" si="0"/>
        <v>7</v>
      </c>
      <c r="M1" s="32">
        <f t="shared" si="0"/>
        <v>8</v>
      </c>
      <c r="N1" s="32">
        <f t="shared" si="0"/>
        <v>9</v>
      </c>
      <c r="O1" s="32">
        <f t="shared" si="0"/>
        <v>10</v>
      </c>
      <c r="P1" s="32">
        <f t="shared" si="0"/>
        <v>11</v>
      </c>
      <c r="Q1" s="32">
        <f t="shared" si="0"/>
        <v>12</v>
      </c>
      <c r="R1" s="32">
        <f t="shared" si="0"/>
        <v>13</v>
      </c>
      <c r="S1" s="32">
        <f t="shared" si="0"/>
        <v>14</v>
      </c>
      <c r="T1" s="32">
        <f t="shared" si="0"/>
        <v>15</v>
      </c>
    </row>
    <row r="2" spans="1:20">
      <c r="B2" s="41"/>
      <c r="C2" s="15"/>
      <c r="D2" s="42"/>
      <c r="E2" s="19">
        <f>'6b. Plan kosztów i oszczędności'!T2</f>
        <v>2038</v>
      </c>
      <c r="F2" s="19">
        <f>E2+1</f>
        <v>2039</v>
      </c>
      <c r="G2" s="19">
        <f t="shared" si="0"/>
        <v>2040</v>
      </c>
      <c r="H2" s="19">
        <f t="shared" si="0"/>
        <v>2041</v>
      </c>
      <c r="I2" s="19">
        <f t="shared" si="0"/>
        <v>2042</v>
      </c>
      <c r="J2" s="19">
        <f t="shared" si="0"/>
        <v>2043</v>
      </c>
      <c r="K2" s="19">
        <f t="shared" si="0"/>
        <v>2044</v>
      </c>
      <c r="L2" s="19">
        <f t="shared" si="0"/>
        <v>2045</v>
      </c>
      <c r="M2" s="19">
        <f t="shared" si="0"/>
        <v>2046</v>
      </c>
      <c r="N2" s="19">
        <f t="shared" si="0"/>
        <v>2047</v>
      </c>
      <c r="O2" s="19">
        <f t="shared" si="0"/>
        <v>2048</v>
      </c>
      <c r="P2" s="19">
        <f t="shared" si="0"/>
        <v>2049</v>
      </c>
      <c r="Q2" s="19">
        <f t="shared" si="0"/>
        <v>2050</v>
      </c>
      <c r="R2" s="19">
        <f t="shared" si="0"/>
        <v>2051</v>
      </c>
      <c r="S2" s="19">
        <f t="shared" si="0"/>
        <v>2052</v>
      </c>
      <c r="T2" s="19">
        <f t="shared" si="0"/>
        <v>2053</v>
      </c>
    </row>
    <row r="3" spans="1:20">
      <c r="A3" s="44"/>
      <c r="B3" s="45" t="s">
        <v>3</v>
      </c>
      <c r="C3" s="26"/>
      <c r="D3" s="41"/>
      <c r="E3" s="46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>
      <c r="A4" s="44"/>
      <c r="B4" s="64"/>
      <c r="C4" s="62"/>
      <c r="D4" s="33" t="s">
        <v>90</v>
      </c>
      <c r="E4" s="63">
        <f>E2</f>
        <v>2038</v>
      </c>
      <c r="F4" s="63">
        <f t="shared" ref="F4:T4" si="1">F2</f>
        <v>2039</v>
      </c>
      <c r="G4" s="63">
        <f t="shared" si="1"/>
        <v>2040</v>
      </c>
      <c r="H4" s="63">
        <f t="shared" si="1"/>
        <v>2041</v>
      </c>
      <c r="I4" s="63">
        <f t="shared" si="1"/>
        <v>2042</v>
      </c>
      <c r="J4" s="63">
        <f t="shared" si="1"/>
        <v>2043</v>
      </c>
      <c r="K4" s="63">
        <f t="shared" si="1"/>
        <v>2044</v>
      </c>
      <c r="L4" s="63">
        <f t="shared" si="1"/>
        <v>2045</v>
      </c>
      <c r="M4" s="63">
        <f t="shared" si="1"/>
        <v>2046</v>
      </c>
      <c r="N4" s="63">
        <f t="shared" si="1"/>
        <v>2047</v>
      </c>
      <c r="O4" s="63">
        <f t="shared" si="1"/>
        <v>2048</v>
      </c>
      <c r="P4" s="63">
        <f t="shared" si="1"/>
        <v>2049</v>
      </c>
      <c r="Q4" s="63">
        <f t="shared" si="1"/>
        <v>2050</v>
      </c>
      <c r="R4" s="63">
        <f t="shared" si="1"/>
        <v>2051</v>
      </c>
      <c r="S4" s="63">
        <f t="shared" si="1"/>
        <v>2052</v>
      </c>
      <c r="T4" s="63">
        <f t="shared" si="1"/>
        <v>2053</v>
      </c>
    </row>
    <row r="5" spans="1:20" ht="26">
      <c r="A5" s="44"/>
      <c r="B5" s="39" t="s">
        <v>21</v>
      </c>
      <c r="C5" s="28" t="s">
        <v>417</v>
      </c>
      <c r="D5" s="38" t="s">
        <v>164</v>
      </c>
      <c r="E5" s="78">
        <f>'6b. Plan kosztów i oszczędności'!T14</f>
        <v>0</v>
      </c>
      <c r="F5" s="78">
        <f>ROUND(E5*'4. Waloryzacja'!$S$12,2)</f>
        <v>0</v>
      </c>
      <c r="G5" s="78">
        <f>ROUND(F5*'4. Waloryzacja'!$S$12,2)</f>
        <v>0</v>
      </c>
      <c r="H5" s="78">
        <f>ROUND(G5*'4. Waloryzacja'!$S$12,2)</f>
        <v>0</v>
      </c>
      <c r="I5" s="78">
        <f>ROUND(H5*'4. Waloryzacja'!$S$12,2)</f>
        <v>0</v>
      </c>
      <c r="J5" s="78">
        <f>ROUND(I5*'4. Waloryzacja'!$S$12,2)</f>
        <v>0</v>
      </c>
      <c r="K5" s="78">
        <f>ROUND(J5*'4. Waloryzacja'!$S$12,2)</f>
        <v>0</v>
      </c>
      <c r="L5" s="78">
        <f>ROUND(K5*'4. Waloryzacja'!$S$12,2)</f>
        <v>0</v>
      </c>
      <c r="M5" s="78">
        <f>ROUND(L5*'4. Waloryzacja'!$S$12,2)</f>
        <v>0</v>
      </c>
      <c r="N5" s="78">
        <f>ROUND(M5*'4. Waloryzacja'!$S$12,2)</f>
        <v>0</v>
      </c>
      <c r="O5" s="78">
        <f>ROUND(N5*'4. Waloryzacja'!$S$12,2)</f>
        <v>0</v>
      </c>
      <c r="P5" s="78">
        <f>ROUND(O5*'4. Waloryzacja'!$S$12,2)</f>
        <v>0</v>
      </c>
      <c r="Q5" s="78">
        <f>ROUND(P5*'4. Waloryzacja'!$S$12,2)</f>
        <v>0</v>
      </c>
      <c r="R5" s="78">
        <f>ROUND(Q5*'4. Waloryzacja'!$S$12,2)</f>
        <v>0</v>
      </c>
      <c r="S5" s="78">
        <f>ROUND(R5*'4. Waloryzacja'!$S$12,2)</f>
        <v>0</v>
      </c>
      <c r="T5" s="78">
        <f>ROUND(S5*'4. Waloryzacja'!$S$12,2)</f>
        <v>0</v>
      </c>
    </row>
    <row r="6" spans="1:20" ht="39">
      <c r="A6" s="44"/>
      <c r="B6" s="39" t="s">
        <v>16</v>
      </c>
      <c r="C6" s="28" t="s">
        <v>418</v>
      </c>
      <c r="D6" s="38" t="s">
        <v>164</v>
      </c>
      <c r="E6" s="78" t="s">
        <v>101</v>
      </c>
      <c r="F6" s="78">
        <f>ROUND(F5/(1+$D$17)^F1,2)</f>
        <v>0</v>
      </c>
      <c r="G6" s="78">
        <f t="shared" ref="G6:T6" si="2">ROUND(G5/(1+$D$17)^G1,2)</f>
        <v>0</v>
      </c>
      <c r="H6" s="78">
        <f t="shared" si="2"/>
        <v>0</v>
      </c>
      <c r="I6" s="78">
        <f t="shared" si="2"/>
        <v>0</v>
      </c>
      <c r="J6" s="78">
        <f t="shared" si="2"/>
        <v>0</v>
      </c>
      <c r="K6" s="78">
        <f t="shared" si="2"/>
        <v>0</v>
      </c>
      <c r="L6" s="78">
        <f t="shared" si="2"/>
        <v>0</v>
      </c>
      <c r="M6" s="78">
        <f t="shared" si="2"/>
        <v>0</v>
      </c>
      <c r="N6" s="78">
        <f t="shared" si="2"/>
        <v>0</v>
      </c>
      <c r="O6" s="78">
        <f t="shared" si="2"/>
        <v>0</v>
      </c>
      <c r="P6" s="78">
        <f t="shared" si="2"/>
        <v>0</v>
      </c>
      <c r="Q6" s="78">
        <f t="shared" si="2"/>
        <v>0</v>
      </c>
      <c r="R6" s="78">
        <f t="shared" si="2"/>
        <v>0</v>
      </c>
      <c r="S6" s="78">
        <f t="shared" si="2"/>
        <v>0</v>
      </c>
      <c r="T6" s="78">
        <f t="shared" si="2"/>
        <v>0</v>
      </c>
    </row>
    <row r="7" spans="1:20" ht="26">
      <c r="A7" s="44"/>
      <c r="B7" s="39" t="s">
        <v>29</v>
      </c>
      <c r="C7" s="28" t="s">
        <v>143</v>
      </c>
      <c r="D7" s="38" t="s">
        <v>164</v>
      </c>
      <c r="E7" s="78">
        <f>'6b. Plan kosztów i oszczędności'!T19</f>
        <v>0</v>
      </c>
      <c r="F7" s="78">
        <f>ROUND(E7*'4. Waloryzacja'!$S$12,2)</f>
        <v>0</v>
      </c>
      <c r="G7" s="78">
        <f>ROUND(F7*'4. Waloryzacja'!$S$12,2)</f>
        <v>0</v>
      </c>
      <c r="H7" s="78">
        <f>ROUND(G7*'4. Waloryzacja'!$S$12,2)</f>
        <v>0</v>
      </c>
      <c r="I7" s="78">
        <f>ROUND(H7*'4. Waloryzacja'!$S$12,2)</f>
        <v>0</v>
      </c>
      <c r="J7" s="78">
        <f>ROUND(I7*'4. Waloryzacja'!$S$12,2)</f>
        <v>0</v>
      </c>
      <c r="K7" s="78">
        <f>ROUND(J7*'4. Waloryzacja'!$S$12,2)</f>
        <v>0</v>
      </c>
      <c r="L7" s="78">
        <f>ROUND(K7*'4. Waloryzacja'!$S$12,2)</f>
        <v>0</v>
      </c>
      <c r="M7" s="78">
        <f>ROUND(L7*'4. Waloryzacja'!$S$12,2)</f>
        <v>0</v>
      </c>
      <c r="N7" s="78">
        <f>ROUND(M7*'4. Waloryzacja'!$S$12,2)</f>
        <v>0</v>
      </c>
      <c r="O7" s="78">
        <f>ROUND(N7*'4. Waloryzacja'!$S$12,2)</f>
        <v>0</v>
      </c>
      <c r="P7" s="78">
        <f>ROUND(O7*'4. Waloryzacja'!$S$12,2)</f>
        <v>0</v>
      </c>
      <c r="Q7" s="78">
        <f>ROUND(P7*'4. Waloryzacja'!$S$12,2)</f>
        <v>0</v>
      </c>
      <c r="R7" s="78">
        <f>ROUND(Q7*'4. Waloryzacja'!$S$12,2)</f>
        <v>0</v>
      </c>
      <c r="S7" s="78">
        <f>ROUND(R7*'4. Waloryzacja'!$S$12,2)</f>
        <v>0</v>
      </c>
      <c r="T7" s="78">
        <f>ROUND(S7*'4. Waloryzacja'!$S$12,2)</f>
        <v>0</v>
      </c>
    </row>
    <row r="8" spans="1:20" ht="39">
      <c r="A8" s="44"/>
      <c r="B8" s="39" t="s">
        <v>31</v>
      </c>
      <c r="C8" s="28" t="s">
        <v>153</v>
      </c>
      <c r="D8" s="38" t="s">
        <v>164</v>
      </c>
      <c r="E8" s="78" t="s">
        <v>101</v>
      </c>
      <c r="F8" s="78">
        <f>ROUND(F7/(1+$D$17)^F1,2)</f>
        <v>0</v>
      </c>
      <c r="G8" s="78">
        <f t="shared" ref="G8:T8" si="3">ROUND(G7/(1+$D$17)^G1,2)</f>
        <v>0</v>
      </c>
      <c r="H8" s="78">
        <f t="shared" si="3"/>
        <v>0</v>
      </c>
      <c r="I8" s="78">
        <f t="shared" si="3"/>
        <v>0</v>
      </c>
      <c r="J8" s="78">
        <f t="shared" si="3"/>
        <v>0</v>
      </c>
      <c r="K8" s="78">
        <f t="shared" si="3"/>
        <v>0</v>
      </c>
      <c r="L8" s="78">
        <f t="shared" si="3"/>
        <v>0</v>
      </c>
      <c r="M8" s="78">
        <f t="shared" si="3"/>
        <v>0</v>
      </c>
      <c r="N8" s="78">
        <f t="shared" si="3"/>
        <v>0</v>
      </c>
      <c r="O8" s="78">
        <f t="shared" si="3"/>
        <v>0</v>
      </c>
      <c r="P8" s="78">
        <f t="shared" si="3"/>
        <v>0</v>
      </c>
      <c r="Q8" s="78">
        <f t="shared" si="3"/>
        <v>0</v>
      </c>
      <c r="R8" s="78">
        <f t="shared" si="3"/>
        <v>0</v>
      </c>
      <c r="S8" s="78">
        <f t="shared" si="3"/>
        <v>0</v>
      </c>
      <c r="T8" s="78">
        <f t="shared" si="3"/>
        <v>0</v>
      </c>
    </row>
    <row r="9" spans="1:20" ht="26">
      <c r="A9" s="44"/>
      <c r="B9" s="39" t="s">
        <v>50</v>
      </c>
      <c r="C9" s="28" t="s">
        <v>419</v>
      </c>
      <c r="D9" s="38" t="s">
        <v>164</v>
      </c>
      <c r="E9" s="78">
        <f>'6b. Plan kosztów i oszczędności'!T25</f>
        <v>0</v>
      </c>
      <c r="F9" s="78">
        <f>ROUND(E9*'4. Waloryzacja'!$S$12,2)</f>
        <v>0</v>
      </c>
      <c r="G9" s="78">
        <f>ROUND(F9*'4. Waloryzacja'!$S$12,2)</f>
        <v>0</v>
      </c>
      <c r="H9" s="78">
        <f>ROUND(G9*'4. Waloryzacja'!$S$12,2)</f>
        <v>0</v>
      </c>
      <c r="I9" s="78">
        <f>ROUND(H9*'4. Waloryzacja'!$S$12,2)</f>
        <v>0</v>
      </c>
      <c r="J9" s="78">
        <f>ROUND(I9*'4. Waloryzacja'!$S$12,2)</f>
        <v>0</v>
      </c>
      <c r="K9" s="78">
        <f>ROUND(J9*'4. Waloryzacja'!$S$12,2)</f>
        <v>0</v>
      </c>
      <c r="L9" s="78">
        <f>ROUND(K9*'4. Waloryzacja'!$S$12,2)</f>
        <v>0</v>
      </c>
      <c r="M9" s="78">
        <f>ROUND(L9*'4. Waloryzacja'!$S$12,2)</f>
        <v>0</v>
      </c>
      <c r="N9" s="78">
        <f>ROUND(M9*'4. Waloryzacja'!$S$12,2)</f>
        <v>0</v>
      </c>
      <c r="O9" s="78">
        <f>ROUND(N9*'4. Waloryzacja'!$S$12,2)</f>
        <v>0</v>
      </c>
      <c r="P9" s="78">
        <f>ROUND(O9*'4. Waloryzacja'!$S$12,2)</f>
        <v>0</v>
      </c>
      <c r="Q9" s="78">
        <f>ROUND(P9*'4. Waloryzacja'!$S$12,2)</f>
        <v>0</v>
      </c>
      <c r="R9" s="78">
        <f>ROUND(Q9*'4. Waloryzacja'!$S$12,2)</f>
        <v>0</v>
      </c>
      <c r="S9" s="78">
        <f>ROUND(R9*'4. Waloryzacja'!$S$12,2)</f>
        <v>0</v>
      </c>
      <c r="T9" s="78">
        <f>ROUND(S9*'4. Waloryzacja'!$S$12,2)</f>
        <v>0</v>
      </c>
    </row>
    <row r="10" spans="1:20" ht="39">
      <c r="A10" s="44"/>
      <c r="B10" s="39" t="s">
        <v>60</v>
      </c>
      <c r="C10" s="28" t="s">
        <v>420</v>
      </c>
      <c r="D10" s="38" t="s">
        <v>164</v>
      </c>
      <c r="E10" s="79" t="s">
        <v>101</v>
      </c>
      <c r="F10" s="78">
        <f>ROUND(F9/(1+$D$17)^F1,2)</f>
        <v>0</v>
      </c>
      <c r="G10" s="78">
        <f t="shared" ref="G10:T10" si="4">ROUND(G9/(1+$D$17)^G1,2)</f>
        <v>0</v>
      </c>
      <c r="H10" s="78">
        <f t="shared" si="4"/>
        <v>0</v>
      </c>
      <c r="I10" s="78">
        <f t="shared" si="4"/>
        <v>0</v>
      </c>
      <c r="J10" s="78">
        <f t="shared" si="4"/>
        <v>0</v>
      </c>
      <c r="K10" s="78">
        <f t="shared" si="4"/>
        <v>0</v>
      </c>
      <c r="L10" s="78">
        <f t="shared" si="4"/>
        <v>0</v>
      </c>
      <c r="M10" s="78">
        <f t="shared" si="4"/>
        <v>0</v>
      </c>
      <c r="N10" s="78">
        <f t="shared" si="4"/>
        <v>0</v>
      </c>
      <c r="O10" s="78">
        <f t="shared" si="4"/>
        <v>0</v>
      </c>
      <c r="P10" s="78">
        <f t="shared" si="4"/>
        <v>0</v>
      </c>
      <c r="Q10" s="78">
        <f t="shared" si="4"/>
        <v>0</v>
      </c>
      <c r="R10" s="78">
        <f t="shared" si="4"/>
        <v>0</v>
      </c>
      <c r="S10" s="78">
        <f t="shared" si="4"/>
        <v>0</v>
      </c>
      <c r="T10" s="78">
        <f t="shared" si="4"/>
        <v>0</v>
      </c>
    </row>
    <row r="11" spans="1:20" ht="26">
      <c r="A11" s="44"/>
      <c r="B11" s="39" t="s">
        <v>51</v>
      </c>
      <c r="C11" s="70" t="s">
        <v>142</v>
      </c>
      <c r="D11" s="38" t="s">
        <v>164</v>
      </c>
      <c r="E11" s="79">
        <f>'6b. Plan kosztów i oszczędności'!T30</f>
        <v>0</v>
      </c>
      <c r="F11" s="78">
        <f>ROUND(E11*'4. Waloryzacja'!$S$12,2)</f>
        <v>0</v>
      </c>
      <c r="G11" s="78">
        <f>ROUND(F11*'4. Waloryzacja'!$S$12,2)</f>
        <v>0</v>
      </c>
      <c r="H11" s="78">
        <f>ROUND(G11*'4. Waloryzacja'!$S$12,2)</f>
        <v>0</v>
      </c>
      <c r="I11" s="78">
        <f>ROUND(H11*'4. Waloryzacja'!$S$12,2)</f>
        <v>0</v>
      </c>
      <c r="J11" s="78">
        <f>ROUND(I11*'4. Waloryzacja'!$S$12,2)</f>
        <v>0</v>
      </c>
      <c r="K11" s="78">
        <f>ROUND(J11*'4. Waloryzacja'!$S$12,2)</f>
        <v>0</v>
      </c>
      <c r="L11" s="78">
        <f>ROUND(K11*'4. Waloryzacja'!$S$12,2)</f>
        <v>0</v>
      </c>
      <c r="M11" s="78">
        <f>ROUND(L11*'4. Waloryzacja'!$S$12,2)</f>
        <v>0</v>
      </c>
      <c r="N11" s="78">
        <f>ROUND(M11*'4. Waloryzacja'!$S$12,2)</f>
        <v>0</v>
      </c>
      <c r="O11" s="78">
        <f>ROUND(N11*'4. Waloryzacja'!$S$12,2)</f>
        <v>0</v>
      </c>
      <c r="P11" s="78">
        <f>ROUND(O11*'4. Waloryzacja'!$S$12,2)</f>
        <v>0</v>
      </c>
      <c r="Q11" s="78">
        <f>ROUND(P11*'4. Waloryzacja'!$S$12,2)</f>
        <v>0</v>
      </c>
      <c r="R11" s="78">
        <f>ROUND(Q11*'4. Waloryzacja'!$S$12,2)</f>
        <v>0</v>
      </c>
      <c r="S11" s="78">
        <f>ROUND(R11*'4. Waloryzacja'!$S$12,2)</f>
        <v>0</v>
      </c>
      <c r="T11" s="78">
        <f>ROUND(S11*'4. Waloryzacja'!$S$12,2)</f>
        <v>0</v>
      </c>
    </row>
    <row r="12" spans="1:20" ht="39">
      <c r="A12" s="44"/>
      <c r="B12" s="39" t="s">
        <v>52</v>
      </c>
      <c r="C12" s="28" t="s">
        <v>154</v>
      </c>
      <c r="D12" s="38" t="s">
        <v>164</v>
      </c>
      <c r="E12" s="78" t="s">
        <v>101</v>
      </c>
      <c r="F12" s="78">
        <f>ROUND(F11/(1+$D$17)^F1,2)</f>
        <v>0</v>
      </c>
      <c r="G12" s="78">
        <f t="shared" ref="G12:T12" si="5">ROUND(G11/(1+$D$17)^G1,2)</f>
        <v>0</v>
      </c>
      <c r="H12" s="78">
        <f t="shared" si="5"/>
        <v>0</v>
      </c>
      <c r="I12" s="78">
        <f t="shared" si="5"/>
        <v>0</v>
      </c>
      <c r="J12" s="78">
        <f t="shared" si="5"/>
        <v>0</v>
      </c>
      <c r="K12" s="78">
        <f t="shared" si="5"/>
        <v>0</v>
      </c>
      <c r="L12" s="78">
        <f t="shared" si="5"/>
        <v>0</v>
      </c>
      <c r="M12" s="78">
        <f t="shared" si="5"/>
        <v>0</v>
      </c>
      <c r="N12" s="78">
        <f t="shared" si="5"/>
        <v>0</v>
      </c>
      <c r="O12" s="78">
        <f t="shared" si="5"/>
        <v>0</v>
      </c>
      <c r="P12" s="78">
        <f t="shared" si="5"/>
        <v>0</v>
      </c>
      <c r="Q12" s="78">
        <f t="shared" si="5"/>
        <v>0</v>
      </c>
      <c r="R12" s="78">
        <f t="shared" si="5"/>
        <v>0</v>
      </c>
      <c r="S12" s="78">
        <f t="shared" si="5"/>
        <v>0</v>
      </c>
      <c r="T12" s="78">
        <f t="shared" si="5"/>
        <v>0</v>
      </c>
    </row>
    <row r="13" spans="1:20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26">
      <c r="A14" s="44"/>
      <c r="B14" s="39" t="s">
        <v>151</v>
      </c>
      <c r="C14" s="71" t="s">
        <v>145</v>
      </c>
      <c r="D14" s="38" t="s">
        <v>164</v>
      </c>
      <c r="E14" s="77">
        <f>-SUM(F8:T8)-SUM(F6:T6)</f>
        <v>0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0" ht="26">
      <c r="A15" s="44"/>
      <c r="B15" s="39" t="s">
        <v>152</v>
      </c>
      <c r="C15" s="71" t="s">
        <v>145</v>
      </c>
      <c r="D15" s="38" t="s">
        <v>164</v>
      </c>
      <c r="E15" s="77">
        <f>-SUM(F12:T12)-SUM(F10:T10)</f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3"/>
    </row>
    <row r="16" spans="1:20">
      <c r="A16" s="44"/>
      <c r="B16" s="41"/>
      <c r="C16" s="15"/>
      <c r="D16" s="15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spans="1:20">
      <c r="A17" s="43"/>
      <c r="B17" s="43"/>
      <c r="C17" s="71" t="s">
        <v>70</v>
      </c>
      <c r="D17" s="73">
        <f>'3. Założenia'!C64</f>
        <v>0.09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spans="1:20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20" spans="1:20">
      <c r="B20" s="45" t="s">
        <v>407</v>
      </c>
      <c r="C20" s="26"/>
      <c r="D20" s="41"/>
      <c r="E20" s="46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>
      <c r="B21" s="64"/>
      <c r="C21" s="62"/>
      <c r="D21" s="33" t="s">
        <v>90</v>
      </c>
      <c r="E21" s="63">
        <f>E4</f>
        <v>2038</v>
      </c>
      <c r="F21" s="63">
        <f t="shared" ref="F21:T21" si="6">F4</f>
        <v>2039</v>
      </c>
      <c r="G21" s="63">
        <f t="shared" si="6"/>
        <v>2040</v>
      </c>
      <c r="H21" s="63">
        <f t="shared" si="6"/>
        <v>2041</v>
      </c>
      <c r="I21" s="63">
        <f t="shared" si="6"/>
        <v>2042</v>
      </c>
      <c r="J21" s="63">
        <f t="shared" si="6"/>
        <v>2043</v>
      </c>
      <c r="K21" s="63">
        <f t="shared" si="6"/>
        <v>2044</v>
      </c>
      <c r="L21" s="63">
        <f t="shared" si="6"/>
        <v>2045</v>
      </c>
      <c r="M21" s="63">
        <f t="shared" si="6"/>
        <v>2046</v>
      </c>
      <c r="N21" s="63">
        <f t="shared" si="6"/>
        <v>2047</v>
      </c>
      <c r="O21" s="63">
        <f t="shared" si="6"/>
        <v>2048</v>
      </c>
      <c r="P21" s="63">
        <f t="shared" si="6"/>
        <v>2049</v>
      </c>
      <c r="Q21" s="63">
        <f t="shared" si="6"/>
        <v>2050</v>
      </c>
      <c r="R21" s="63">
        <f t="shared" si="6"/>
        <v>2051</v>
      </c>
      <c r="S21" s="63">
        <f t="shared" si="6"/>
        <v>2052</v>
      </c>
      <c r="T21" s="63">
        <f t="shared" si="6"/>
        <v>2053</v>
      </c>
    </row>
    <row r="22" spans="1:20" ht="26">
      <c r="B22" s="39" t="s">
        <v>21</v>
      </c>
      <c r="C22" s="28" t="s">
        <v>421</v>
      </c>
      <c r="D22" s="38" t="s">
        <v>164</v>
      </c>
      <c r="E22" s="78">
        <f>ROUND(('12. Analiza finansowa'!R36)/'4. Waloryzacja'!S19,-1)+ROUND(('12. Analiza finansowa'!R37)/'4. Waloryzacja'!S19,-1)</f>
        <v>0</v>
      </c>
      <c r="F22" s="78">
        <f>E22</f>
        <v>0</v>
      </c>
      <c r="G22" s="78">
        <f t="shared" ref="G22:T22" si="7">F22</f>
        <v>0</v>
      </c>
      <c r="H22" s="78">
        <f t="shared" si="7"/>
        <v>0</v>
      </c>
      <c r="I22" s="78">
        <f t="shared" si="7"/>
        <v>0</v>
      </c>
      <c r="J22" s="78">
        <f t="shared" si="7"/>
        <v>0</v>
      </c>
      <c r="K22" s="78">
        <f t="shared" si="7"/>
        <v>0</v>
      </c>
      <c r="L22" s="78">
        <f t="shared" si="7"/>
        <v>0</v>
      </c>
      <c r="M22" s="78">
        <f t="shared" si="7"/>
        <v>0</v>
      </c>
      <c r="N22" s="78">
        <f t="shared" si="7"/>
        <v>0</v>
      </c>
      <c r="O22" s="78">
        <f t="shared" si="7"/>
        <v>0</v>
      </c>
      <c r="P22" s="78">
        <f t="shared" si="7"/>
        <v>0</v>
      </c>
      <c r="Q22" s="78">
        <f t="shared" si="7"/>
        <v>0</v>
      </c>
      <c r="R22" s="78">
        <f t="shared" si="7"/>
        <v>0</v>
      </c>
      <c r="S22" s="78">
        <f t="shared" si="7"/>
        <v>0</v>
      </c>
      <c r="T22" s="78">
        <f t="shared" si="7"/>
        <v>0</v>
      </c>
    </row>
    <row r="23" spans="1:20" ht="26">
      <c r="B23" s="39" t="s">
        <v>16</v>
      </c>
      <c r="C23" s="28" t="s">
        <v>422</v>
      </c>
      <c r="D23" s="38" t="s">
        <v>164</v>
      </c>
      <c r="E23" s="78" t="s">
        <v>101</v>
      </c>
      <c r="F23" s="78">
        <f>ROUND(F22/(1+$D$29)^F1,2)</f>
        <v>0</v>
      </c>
      <c r="G23" s="78">
        <f t="shared" ref="G23:T23" si="8">ROUND(G22/(1+$D$29)^G1,2)</f>
        <v>0</v>
      </c>
      <c r="H23" s="78">
        <f t="shared" si="8"/>
        <v>0</v>
      </c>
      <c r="I23" s="78">
        <f t="shared" si="8"/>
        <v>0</v>
      </c>
      <c r="J23" s="78">
        <f t="shared" si="8"/>
        <v>0</v>
      </c>
      <c r="K23" s="78">
        <f t="shared" si="8"/>
        <v>0</v>
      </c>
      <c r="L23" s="78">
        <f t="shared" si="8"/>
        <v>0</v>
      </c>
      <c r="M23" s="78">
        <f t="shared" si="8"/>
        <v>0</v>
      </c>
      <c r="N23" s="78">
        <f t="shared" si="8"/>
        <v>0</v>
      </c>
      <c r="O23" s="78">
        <f t="shared" si="8"/>
        <v>0</v>
      </c>
      <c r="P23" s="78">
        <f t="shared" si="8"/>
        <v>0</v>
      </c>
      <c r="Q23" s="78">
        <f t="shared" si="8"/>
        <v>0</v>
      </c>
      <c r="R23" s="78">
        <f t="shared" si="8"/>
        <v>0</v>
      </c>
      <c r="S23" s="78">
        <f t="shared" si="8"/>
        <v>0</v>
      </c>
      <c r="T23" s="78">
        <f t="shared" si="8"/>
        <v>0</v>
      </c>
    </row>
    <row r="24" spans="1:20" ht="26">
      <c r="B24" s="39" t="s">
        <v>29</v>
      </c>
      <c r="C24" s="28" t="s">
        <v>408</v>
      </c>
      <c r="D24" s="38" t="s">
        <v>164</v>
      </c>
      <c r="E24" s="78" t="b">
        <f>IF('3. Założenia'!$C$57="BRUTTO",ROUND('6b. Plan kosztów i oszczędności'!T18/'4. Waloryzacja'!S19,-1))</f>
        <v>0</v>
      </c>
      <c r="F24" s="78" t="b">
        <f>E24</f>
        <v>0</v>
      </c>
      <c r="G24" s="78" t="b">
        <f t="shared" ref="G24:T24" si="9">F24</f>
        <v>0</v>
      </c>
      <c r="H24" s="78" t="b">
        <f t="shared" si="9"/>
        <v>0</v>
      </c>
      <c r="I24" s="78" t="b">
        <f t="shared" si="9"/>
        <v>0</v>
      </c>
      <c r="J24" s="78" t="b">
        <f t="shared" si="9"/>
        <v>0</v>
      </c>
      <c r="K24" s="78" t="b">
        <f t="shared" si="9"/>
        <v>0</v>
      </c>
      <c r="L24" s="78" t="b">
        <f t="shared" si="9"/>
        <v>0</v>
      </c>
      <c r="M24" s="78" t="b">
        <f t="shared" si="9"/>
        <v>0</v>
      </c>
      <c r="N24" s="78" t="b">
        <f t="shared" si="9"/>
        <v>0</v>
      </c>
      <c r="O24" s="78" t="b">
        <f t="shared" si="9"/>
        <v>0</v>
      </c>
      <c r="P24" s="78" t="b">
        <f t="shared" si="9"/>
        <v>0</v>
      </c>
      <c r="Q24" s="78" t="b">
        <f t="shared" si="9"/>
        <v>0</v>
      </c>
      <c r="R24" s="78" t="b">
        <f t="shared" si="9"/>
        <v>0</v>
      </c>
      <c r="S24" s="78" t="b">
        <f t="shared" si="9"/>
        <v>0</v>
      </c>
      <c r="T24" s="78" t="b">
        <f t="shared" si="9"/>
        <v>0</v>
      </c>
    </row>
    <row r="25" spans="1:20" ht="26">
      <c r="B25" s="39" t="s">
        <v>31</v>
      </c>
      <c r="C25" s="28" t="s">
        <v>409</v>
      </c>
      <c r="D25" s="38" t="s">
        <v>164</v>
      </c>
      <c r="E25" s="78" t="s">
        <v>101</v>
      </c>
      <c r="F25" s="78">
        <f>ROUND(F24/(1+$D$29)^F1,2)</f>
        <v>0</v>
      </c>
      <c r="G25" s="78">
        <f t="shared" ref="G25:T25" si="10">ROUND(G24/(1+$D$29)^G1,2)</f>
        <v>0</v>
      </c>
      <c r="H25" s="78">
        <f t="shared" si="10"/>
        <v>0</v>
      </c>
      <c r="I25" s="78">
        <f t="shared" si="10"/>
        <v>0</v>
      </c>
      <c r="J25" s="78">
        <f t="shared" si="10"/>
        <v>0</v>
      </c>
      <c r="K25" s="78">
        <f t="shared" si="10"/>
        <v>0</v>
      </c>
      <c r="L25" s="78">
        <f t="shared" si="10"/>
        <v>0</v>
      </c>
      <c r="M25" s="78">
        <f t="shared" si="10"/>
        <v>0</v>
      </c>
      <c r="N25" s="78">
        <f t="shared" si="10"/>
        <v>0</v>
      </c>
      <c r="O25" s="78">
        <f t="shared" si="10"/>
        <v>0</v>
      </c>
      <c r="P25" s="78">
        <f t="shared" si="10"/>
        <v>0</v>
      </c>
      <c r="Q25" s="78">
        <f t="shared" si="10"/>
        <v>0</v>
      </c>
      <c r="R25" s="78">
        <f t="shared" si="10"/>
        <v>0</v>
      </c>
      <c r="S25" s="78">
        <f t="shared" si="10"/>
        <v>0</v>
      </c>
      <c r="T25" s="78">
        <f t="shared" si="10"/>
        <v>0</v>
      </c>
    </row>
    <row r="26" spans="1:20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</row>
    <row r="27" spans="1:20" ht="26">
      <c r="B27" s="262" t="str">
        <f>'3. Założenia'!C57</f>
        <v>NETTO</v>
      </c>
      <c r="C27" s="71" t="s">
        <v>145</v>
      </c>
      <c r="D27" s="38" t="s">
        <v>164</v>
      </c>
      <c r="E27" s="77">
        <f>-SUM(F25:T25)-SUM(F23:T23)</f>
        <v>0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>
      <c r="B28" s="41"/>
      <c r="C28" s="15"/>
      <c r="D28" s="15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1:20">
      <c r="B29" s="43"/>
      <c r="C29" s="71" t="s">
        <v>70</v>
      </c>
      <c r="D29" s="73">
        <v>0.04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</row>
  </sheetData>
  <pageMargins left="0.43307086614173229" right="0.74803149606299213" top="1.3779527559055118" bottom="0.98425196850393704" header="0.51181102362204722" footer="0.51181102362204722"/>
  <pageSetup paperSize="9" scale="50" firstPageNumber="26" orientation="landscape" r:id="rId1"/>
  <headerFooter>
    <oddHeader>&amp;C&amp;F</oddHeader>
    <oddFooter>&amp;C&amp;A&amp;R&amp;P/&amp;N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AI137"/>
  <sheetViews>
    <sheetView view="pageBreakPreview" zoomScale="115" zoomScaleNormal="85" zoomScaleSheetLayoutView="115" zoomScalePageLayoutView="140" workbookViewId="0">
      <selection activeCell="H6" sqref="E6:H6"/>
    </sheetView>
  </sheetViews>
  <sheetFormatPr defaultColWidth="9.1796875" defaultRowHeight="13"/>
  <cols>
    <col min="1" max="1" width="10.81640625" style="40" customWidth="1"/>
    <col min="2" max="2" width="9.1796875" style="40"/>
    <col min="3" max="3" width="29.453125" style="40" customWidth="1"/>
    <col min="4" max="4" width="13.1796875" style="40" bestFit="1" customWidth="1"/>
    <col min="5" max="30" width="12.7265625" style="40" customWidth="1"/>
    <col min="31" max="16384" width="9.1796875" style="40"/>
  </cols>
  <sheetData>
    <row r="1" spans="1:30">
      <c r="B1" s="41"/>
      <c r="C1" s="41"/>
      <c r="D1" s="41"/>
      <c r="E1" s="32"/>
      <c r="F1" s="32">
        <v>1</v>
      </c>
      <c r="G1" s="32">
        <f>F1+1</f>
        <v>2</v>
      </c>
      <c r="H1" s="32">
        <f t="shared" ref="H1:T2" si="0">G1+1</f>
        <v>3</v>
      </c>
      <c r="I1" s="32">
        <f t="shared" si="0"/>
        <v>4</v>
      </c>
      <c r="J1" s="32">
        <f t="shared" si="0"/>
        <v>5</v>
      </c>
      <c r="K1" s="32">
        <f t="shared" si="0"/>
        <v>6</v>
      </c>
      <c r="L1" s="32">
        <f t="shared" si="0"/>
        <v>7</v>
      </c>
      <c r="M1" s="32">
        <f t="shared" si="0"/>
        <v>8</v>
      </c>
      <c r="N1" s="32">
        <f t="shared" si="0"/>
        <v>9</v>
      </c>
      <c r="O1" s="32">
        <f t="shared" si="0"/>
        <v>10</v>
      </c>
      <c r="P1" s="32">
        <f t="shared" si="0"/>
        <v>11</v>
      </c>
      <c r="Q1" s="32">
        <f t="shared" si="0"/>
        <v>12</v>
      </c>
      <c r="R1" s="32">
        <f t="shared" si="0"/>
        <v>13</v>
      </c>
      <c r="S1" s="32">
        <f t="shared" si="0"/>
        <v>14</v>
      </c>
      <c r="T1" s="32">
        <f t="shared" si="0"/>
        <v>15</v>
      </c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>
      <c r="B2" s="41"/>
      <c r="C2" s="15"/>
      <c r="D2" s="42"/>
      <c r="E2" s="43"/>
      <c r="F2" s="19">
        <f>'3. Założenia'!C42</f>
        <v>2024</v>
      </c>
      <c r="G2" s="19">
        <f>F2+1</f>
        <v>2025</v>
      </c>
      <c r="H2" s="19">
        <f t="shared" si="0"/>
        <v>2026</v>
      </c>
      <c r="I2" s="19">
        <f t="shared" si="0"/>
        <v>2027</v>
      </c>
      <c r="J2" s="19">
        <f t="shared" si="0"/>
        <v>2028</v>
      </c>
      <c r="K2" s="19">
        <f t="shared" si="0"/>
        <v>2029</v>
      </c>
      <c r="L2" s="19">
        <f t="shared" si="0"/>
        <v>2030</v>
      </c>
      <c r="M2" s="19">
        <f t="shared" si="0"/>
        <v>2031</v>
      </c>
      <c r="N2" s="19">
        <f t="shared" si="0"/>
        <v>2032</v>
      </c>
      <c r="O2" s="19">
        <f t="shared" si="0"/>
        <v>2033</v>
      </c>
      <c r="P2" s="19">
        <f t="shared" si="0"/>
        <v>2034</v>
      </c>
      <c r="Q2" s="19">
        <f t="shared" si="0"/>
        <v>2035</v>
      </c>
      <c r="R2" s="19">
        <f t="shared" si="0"/>
        <v>2036</v>
      </c>
      <c r="S2" s="19">
        <f t="shared" si="0"/>
        <v>2037</v>
      </c>
      <c r="T2" s="19">
        <f t="shared" si="0"/>
        <v>2038</v>
      </c>
      <c r="U2" s="146"/>
      <c r="V2" s="146"/>
      <c r="W2" s="146"/>
      <c r="X2" s="146"/>
      <c r="Y2" s="146"/>
      <c r="Z2" s="146"/>
      <c r="AA2" s="146"/>
      <c r="AB2" s="146"/>
      <c r="AC2" s="146"/>
      <c r="AD2" s="146"/>
    </row>
    <row r="3" spans="1:30">
      <c r="B3" s="41"/>
      <c r="C3" s="447" t="s">
        <v>394</v>
      </c>
      <c r="D3" s="42" t="s">
        <v>306</v>
      </c>
      <c r="E3" s="19">
        <f>IF('3. Założenia'!$C$48='7. Wynagrodzenie partnera'!F2,'3. Założenia'!$C$47,0)</f>
        <v>0</v>
      </c>
      <c r="F3" s="19">
        <f>IF('3. Założenia'!$C$48='7. Wynagrodzenie partnera'!F2,'3. Założenia'!$C$47,0)</f>
        <v>0</v>
      </c>
      <c r="G3" s="19">
        <f>IF('3. Założenia'!$C$48='7. Wynagrodzenie partnera'!G2,'3. Założenia'!$C$47,0)</f>
        <v>0</v>
      </c>
      <c r="H3" s="19">
        <f>IF('3. Założenia'!$C$48='7. Wynagrodzenie partnera'!H2,'3. Założenia'!$C$47,0)</f>
        <v>0</v>
      </c>
      <c r="I3" s="19">
        <f>IF('3. Założenia'!$C$48='7. Wynagrodzenie partnera'!I2,'3. Założenia'!$C$47,0)</f>
        <v>0</v>
      </c>
      <c r="J3" s="19">
        <f>IF('3. Założenia'!$C$48='7. Wynagrodzenie partnera'!J2,'3. Założenia'!$C$47,0)</f>
        <v>0</v>
      </c>
      <c r="K3" s="19">
        <f>IF('3. Założenia'!$C$48='7. Wynagrodzenie partnera'!K2,'3. Założenia'!$C$47,0)</f>
        <v>0</v>
      </c>
      <c r="L3" s="19">
        <f>IF('3. Założenia'!$C$48='7. Wynagrodzenie partnera'!L2,'3. Założenia'!$C$47,0)</f>
        <v>0</v>
      </c>
      <c r="M3" s="19">
        <f>IF('3. Założenia'!$C$48='7. Wynagrodzenie partnera'!M2,'3. Założenia'!$C$47,0)</f>
        <v>0</v>
      </c>
      <c r="N3" s="19">
        <f>IF('3. Założenia'!$C$48='7. Wynagrodzenie partnera'!N2,'3. Założenia'!$C$47,0)</f>
        <v>0</v>
      </c>
      <c r="O3" s="19">
        <f>IF('3. Założenia'!$C$48='7. Wynagrodzenie partnera'!O2,'3. Założenia'!$C$47,0)</f>
        <v>0</v>
      </c>
      <c r="P3" s="19">
        <f>IF('3. Założenia'!$C$48='7. Wynagrodzenie partnera'!P2,'3. Założenia'!$C$47,0)</f>
        <v>0</v>
      </c>
      <c r="Q3" s="19">
        <f>IF('3. Założenia'!$C$48='7. Wynagrodzenie partnera'!Q2,'3. Założenia'!$C$47,0)</f>
        <v>0</v>
      </c>
      <c r="R3" s="19">
        <f>IF('3. Założenia'!$C$48='7. Wynagrodzenie partnera'!R2,'3. Założenia'!$C$47,0)</f>
        <v>0</v>
      </c>
      <c r="S3" s="19">
        <f>IF('3. Założenia'!$C$48='7. Wynagrodzenie partnera'!S2,'3. Założenia'!$C$47,0)</f>
        <v>0</v>
      </c>
      <c r="T3" s="19">
        <f>IF('3. Założenia'!$C$48='7. Wynagrodzenie partnera'!T2,'3. Założenia'!$C$47,0)</f>
        <v>0</v>
      </c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>
      <c r="B4" s="41"/>
      <c r="C4" s="447"/>
      <c r="D4" s="42" t="s">
        <v>307</v>
      </c>
      <c r="E4" s="19">
        <f>IF('3. Założenia'!$C$48='7. Wynagrodzenie partnera'!F2,'3. Założenia'!$C$48,0)</f>
        <v>0</v>
      </c>
      <c r="F4" s="19">
        <f>IF('3. Założenia'!$C$48='7. Wynagrodzenie partnera'!F2,'3. Założenia'!$C$48,0)</f>
        <v>0</v>
      </c>
      <c r="G4" s="19">
        <f>IF('3. Założenia'!$C$48='7. Wynagrodzenie partnera'!G2,'3. Założenia'!$C$48,0)</f>
        <v>0</v>
      </c>
      <c r="H4" s="19">
        <f>IF('3. Założenia'!$C$48='7. Wynagrodzenie partnera'!H2,'3. Założenia'!$C$48,0)</f>
        <v>0</v>
      </c>
      <c r="I4" s="19">
        <f>IF('3. Założenia'!$C$48='7. Wynagrodzenie partnera'!I2,'3. Założenia'!$C$48,0)</f>
        <v>0</v>
      </c>
      <c r="J4" s="19">
        <f>IF('3. Założenia'!$C$48='7. Wynagrodzenie partnera'!J2,'3. Założenia'!$C$48,0)</f>
        <v>0</v>
      </c>
      <c r="K4" s="19">
        <f>IF('3. Założenia'!$C$48='7. Wynagrodzenie partnera'!K2,'3. Założenia'!$C$48,0)</f>
        <v>0</v>
      </c>
      <c r="L4" s="19">
        <f>IF('3. Założenia'!$C$48='7. Wynagrodzenie partnera'!L2,'3. Założenia'!$C$48,0)</f>
        <v>0</v>
      </c>
      <c r="M4" s="19">
        <f>IF('3. Założenia'!$C$48='7. Wynagrodzenie partnera'!M2,'3. Założenia'!$C$48,0)</f>
        <v>0</v>
      </c>
      <c r="N4" s="19">
        <f>IF('3. Założenia'!$C$48='7. Wynagrodzenie partnera'!N2,'3. Założenia'!$C$48,0)</f>
        <v>0</v>
      </c>
      <c r="O4" s="19">
        <f>IF('3. Założenia'!$C$48='7. Wynagrodzenie partnera'!O2,'3. Założenia'!$C$48,0)</f>
        <v>0</v>
      </c>
      <c r="P4" s="19">
        <f>IF('3. Założenia'!$C$48='7. Wynagrodzenie partnera'!P2,'3. Założenia'!$C$48,0)</f>
        <v>0</v>
      </c>
      <c r="Q4" s="19">
        <f>IF('3. Założenia'!$C$48='7. Wynagrodzenie partnera'!Q2,'3. Założenia'!$C$48,0)</f>
        <v>0</v>
      </c>
      <c r="R4" s="19">
        <f>IF('3. Założenia'!$C$48='7. Wynagrodzenie partnera'!R2,'3. Założenia'!$C$48,0)</f>
        <v>0</v>
      </c>
      <c r="S4" s="19">
        <f>IF('3. Założenia'!$C$48='7. Wynagrodzenie partnera'!S2,'3. Założenia'!$C$48,0)</f>
        <v>0</v>
      </c>
      <c r="T4" s="19">
        <f>IF('3. Założenia'!$C$48='7. Wynagrodzenie partnera'!T2,'3. Założenia'!$C$48,0)</f>
        <v>0</v>
      </c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>
      <c r="B5" s="41"/>
      <c r="C5" s="15"/>
      <c r="D5" s="42"/>
      <c r="E5" s="19">
        <f>IF(E2&gt;='3. Założenia'!$C$48,1,0)</f>
        <v>0</v>
      </c>
      <c r="F5" s="19">
        <f>IF(F2&gt;='3. Założenia'!$C$48,1,0)</f>
        <v>0</v>
      </c>
      <c r="G5" s="19">
        <f>IF(G2&gt;='3. Założenia'!$C$48,1,0)</f>
        <v>1</v>
      </c>
      <c r="H5" s="19">
        <f>IF(H2&gt;='3. Założenia'!$C$48,1,0)</f>
        <v>1</v>
      </c>
      <c r="I5" s="19">
        <f>IF(I2&gt;='3. Założenia'!$C$48,1,0)</f>
        <v>1</v>
      </c>
      <c r="J5" s="19">
        <f>IF(J2&gt;='3. Założenia'!$C$48,1,0)</f>
        <v>1</v>
      </c>
      <c r="K5" s="19">
        <f>IF(K2&gt;='3. Założenia'!$C$48,1,0)</f>
        <v>1</v>
      </c>
      <c r="L5" s="19">
        <f>IF(L2&gt;='3. Założenia'!$C$48,1,0)</f>
        <v>1</v>
      </c>
      <c r="M5" s="19">
        <f>IF(M2&gt;='3. Założenia'!$C$48,1,0)</f>
        <v>1</v>
      </c>
      <c r="N5" s="19">
        <f>IF(N2&gt;='3. Założenia'!$C$48,1,0)</f>
        <v>1</v>
      </c>
      <c r="O5" s="19">
        <f>IF(O2&gt;='3. Założenia'!$C$48,1,0)</f>
        <v>1</v>
      </c>
      <c r="P5" s="19">
        <f>IF(P2&gt;='3. Założenia'!$C$48,1,0)</f>
        <v>1</v>
      </c>
      <c r="Q5" s="19">
        <f>IF(Q2&gt;='3. Założenia'!$C$48,1,0)</f>
        <v>1</v>
      </c>
      <c r="R5" s="19">
        <f>IF(R2&gt;='3. Założenia'!$C$48,1,0)</f>
        <v>1</v>
      </c>
      <c r="S5" s="19">
        <f>IF(S2&gt;='3. Założenia'!$C$48,1,0)</f>
        <v>1</v>
      </c>
      <c r="T5" s="19">
        <f>IF(T2&gt;='3. Założenia'!$C$48,1,0)</f>
        <v>1</v>
      </c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>
      <c r="B6" s="41"/>
      <c r="C6" s="138"/>
      <c r="D6" s="42"/>
      <c r="E6" s="19">
        <f t="shared" ref="E6:G6" si="1">IF(E5=0,0,IF(E3=0,12,12-E3))</f>
        <v>0</v>
      </c>
      <c r="F6" s="19">
        <f t="shared" si="1"/>
        <v>0</v>
      </c>
      <c r="G6" s="19">
        <f t="shared" si="1"/>
        <v>12</v>
      </c>
      <c r="H6" s="19">
        <f>IF(H5=0,0,IF(H3=0,12,12-H3))</f>
        <v>12</v>
      </c>
      <c r="I6" s="19">
        <f t="shared" ref="I6:T6" si="2">IF(I5=0,0,IF(I3=0,12,12-I3))</f>
        <v>12</v>
      </c>
      <c r="J6" s="19">
        <f t="shared" si="2"/>
        <v>12</v>
      </c>
      <c r="K6" s="19">
        <f t="shared" si="2"/>
        <v>12</v>
      </c>
      <c r="L6" s="19">
        <f t="shared" si="2"/>
        <v>12</v>
      </c>
      <c r="M6" s="19">
        <f t="shared" si="2"/>
        <v>12</v>
      </c>
      <c r="N6" s="19">
        <f t="shared" si="2"/>
        <v>12</v>
      </c>
      <c r="O6" s="19">
        <f t="shared" si="2"/>
        <v>12</v>
      </c>
      <c r="P6" s="19">
        <f t="shared" si="2"/>
        <v>12</v>
      </c>
      <c r="Q6" s="19">
        <f t="shared" si="2"/>
        <v>12</v>
      </c>
      <c r="R6" s="19">
        <f t="shared" si="2"/>
        <v>12</v>
      </c>
      <c r="S6" s="19">
        <f t="shared" si="2"/>
        <v>12</v>
      </c>
      <c r="T6" s="19">
        <f t="shared" si="2"/>
        <v>12</v>
      </c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>
      <c r="B7" s="41"/>
      <c r="C7" s="15"/>
      <c r="D7" s="42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>
      <c r="B8" s="41"/>
      <c r="C8" s="15"/>
      <c r="D8" s="42"/>
      <c r="E8" s="4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>
      <c r="A9" s="44"/>
      <c r="B9" s="45" t="s">
        <v>359</v>
      </c>
      <c r="C9" s="26"/>
      <c r="D9" s="41"/>
      <c r="E9" s="41"/>
      <c r="F9" s="46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1:30">
      <c r="A10" s="44"/>
      <c r="B10" s="64"/>
      <c r="C10" s="62"/>
      <c r="D10" s="33" t="s">
        <v>90</v>
      </c>
      <c r="E10" s="63" t="s">
        <v>91</v>
      </c>
      <c r="F10" s="63">
        <f>F2</f>
        <v>2024</v>
      </c>
      <c r="G10" s="63">
        <f t="shared" ref="G10:T10" si="3">G2</f>
        <v>2025</v>
      </c>
      <c r="H10" s="63">
        <f t="shared" si="3"/>
        <v>2026</v>
      </c>
      <c r="I10" s="63">
        <f t="shared" si="3"/>
        <v>2027</v>
      </c>
      <c r="J10" s="63">
        <f t="shared" si="3"/>
        <v>2028</v>
      </c>
      <c r="K10" s="63">
        <f t="shared" si="3"/>
        <v>2029</v>
      </c>
      <c r="L10" s="63">
        <f t="shared" si="3"/>
        <v>2030</v>
      </c>
      <c r="M10" s="63">
        <f t="shared" si="3"/>
        <v>2031</v>
      </c>
      <c r="N10" s="63">
        <f t="shared" si="3"/>
        <v>2032</v>
      </c>
      <c r="O10" s="63">
        <f t="shared" si="3"/>
        <v>2033</v>
      </c>
      <c r="P10" s="63">
        <f t="shared" si="3"/>
        <v>2034</v>
      </c>
      <c r="Q10" s="63">
        <f t="shared" si="3"/>
        <v>2035</v>
      </c>
      <c r="R10" s="63">
        <f t="shared" si="3"/>
        <v>2036</v>
      </c>
      <c r="S10" s="63">
        <f t="shared" si="3"/>
        <v>2037</v>
      </c>
      <c r="T10" s="63">
        <f t="shared" si="3"/>
        <v>2038</v>
      </c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1:30">
      <c r="A11" s="44"/>
      <c r="B11" s="39" t="s">
        <v>21</v>
      </c>
      <c r="C11" s="28" t="str">
        <f>'6b. Plan kosztów i oszczędności'!C13</f>
        <v>Koszty Podmiotu Publicznego</v>
      </c>
      <c r="D11" s="38" t="s">
        <v>164</v>
      </c>
      <c r="E11" s="74">
        <f>SUM(F11:T11)</f>
        <v>0</v>
      </c>
      <c r="F11" s="78">
        <f>'6b. Plan kosztów i oszczędności'!F13</f>
        <v>0</v>
      </c>
      <c r="G11" s="78">
        <f>'6b. Plan kosztów i oszczędności'!G13</f>
        <v>0</v>
      </c>
      <c r="H11" s="78">
        <f>'6b. Plan kosztów i oszczędności'!H13</f>
        <v>0</v>
      </c>
      <c r="I11" s="78">
        <f>'6b. Plan kosztów i oszczędności'!I13</f>
        <v>0</v>
      </c>
      <c r="J11" s="78">
        <f>'6b. Plan kosztów i oszczędności'!J13</f>
        <v>0</v>
      </c>
      <c r="K11" s="78">
        <f>'6b. Plan kosztów i oszczędności'!K13</f>
        <v>0</v>
      </c>
      <c r="L11" s="78">
        <f>'6b. Plan kosztów i oszczędności'!L13</f>
        <v>0</v>
      </c>
      <c r="M11" s="78">
        <f>'6b. Plan kosztów i oszczędności'!M13</f>
        <v>0</v>
      </c>
      <c r="N11" s="78">
        <f>'6b. Plan kosztów i oszczędności'!N13</f>
        <v>0</v>
      </c>
      <c r="O11" s="78">
        <f>'6b. Plan kosztów i oszczędności'!O13</f>
        <v>0</v>
      </c>
      <c r="P11" s="78">
        <f>'6b. Plan kosztów i oszczędności'!P13</f>
        <v>0</v>
      </c>
      <c r="Q11" s="78">
        <f>'6b. Plan kosztów i oszczędności'!Q13</f>
        <v>0</v>
      </c>
      <c r="R11" s="78">
        <f>'6b. Plan kosztów i oszczędności'!R13</f>
        <v>0</v>
      </c>
      <c r="S11" s="78">
        <f>'6b. Plan kosztów i oszczędności'!S13</f>
        <v>0</v>
      </c>
      <c r="T11" s="78">
        <f>'6b. Plan kosztów i oszczędności'!T13</f>
        <v>0</v>
      </c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1:30">
      <c r="A12" s="44"/>
      <c r="B12" s="39"/>
      <c r="C12" s="28"/>
      <c r="D12" s="38"/>
      <c r="E12" s="74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0">
      <c r="A13" s="44"/>
      <c r="B13" s="39"/>
      <c r="C13" s="20" t="s">
        <v>76</v>
      </c>
      <c r="D13" s="38" t="s">
        <v>164</v>
      </c>
      <c r="E13" s="74">
        <f>SUM(F13:T13)</f>
        <v>0</v>
      </c>
      <c r="F13" s="75">
        <f t="shared" ref="F13:T13" si="4">SUM(F11:F12)</f>
        <v>0</v>
      </c>
      <c r="G13" s="75">
        <f t="shared" si="4"/>
        <v>0</v>
      </c>
      <c r="H13" s="75">
        <f t="shared" si="4"/>
        <v>0</v>
      </c>
      <c r="I13" s="75">
        <f t="shared" si="4"/>
        <v>0</v>
      </c>
      <c r="J13" s="75">
        <f t="shared" si="4"/>
        <v>0</v>
      </c>
      <c r="K13" s="75">
        <f t="shared" si="4"/>
        <v>0</v>
      </c>
      <c r="L13" s="75">
        <f t="shared" si="4"/>
        <v>0</v>
      </c>
      <c r="M13" s="75">
        <f t="shared" si="4"/>
        <v>0</v>
      </c>
      <c r="N13" s="75">
        <f t="shared" si="4"/>
        <v>0</v>
      </c>
      <c r="O13" s="75">
        <f t="shared" si="4"/>
        <v>0</v>
      </c>
      <c r="P13" s="75">
        <f t="shared" si="4"/>
        <v>0</v>
      </c>
      <c r="Q13" s="75">
        <f t="shared" si="4"/>
        <v>0</v>
      </c>
      <c r="R13" s="75">
        <f t="shared" si="4"/>
        <v>0</v>
      </c>
      <c r="S13" s="75">
        <f t="shared" si="4"/>
        <v>0</v>
      </c>
      <c r="T13" s="75">
        <f t="shared" si="4"/>
        <v>0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>
      <c r="A14" s="44"/>
      <c r="B14" s="41"/>
      <c r="C14" s="15"/>
      <c r="D14" s="15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>
      <c r="A15" s="44"/>
      <c r="B15" s="45" t="s">
        <v>360</v>
      </c>
      <c r="C15" s="26"/>
      <c r="D15" s="41"/>
      <c r="E15" s="41"/>
      <c r="F15" s="46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0">
      <c r="A16" s="44"/>
      <c r="B16" s="64"/>
      <c r="C16" s="62"/>
      <c r="D16" s="33" t="s">
        <v>90</v>
      </c>
      <c r="E16" s="63" t="s">
        <v>91</v>
      </c>
      <c r="F16" s="63">
        <f t="shared" ref="F16:T16" si="5">F10</f>
        <v>2024</v>
      </c>
      <c r="G16" s="63">
        <f t="shared" si="5"/>
        <v>2025</v>
      </c>
      <c r="H16" s="63">
        <f t="shared" si="5"/>
        <v>2026</v>
      </c>
      <c r="I16" s="63">
        <f t="shared" si="5"/>
        <v>2027</v>
      </c>
      <c r="J16" s="63">
        <f t="shared" si="5"/>
        <v>2028</v>
      </c>
      <c r="K16" s="63">
        <f t="shared" si="5"/>
        <v>2029</v>
      </c>
      <c r="L16" s="63">
        <f t="shared" si="5"/>
        <v>2030</v>
      </c>
      <c r="M16" s="63">
        <f t="shared" si="5"/>
        <v>2031</v>
      </c>
      <c r="N16" s="63">
        <f t="shared" si="5"/>
        <v>2032</v>
      </c>
      <c r="O16" s="63">
        <f t="shared" si="5"/>
        <v>2033</v>
      </c>
      <c r="P16" s="63">
        <f t="shared" si="5"/>
        <v>2034</v>
      </c>
      <c r="Q16" s="63">
        <f t="shared" si="5"/>
        <v>2035</v>
      </c>
      <c r="R16" s="63">
        <f t="shared" si="5"/>
        <v>2036</v>
      </c>
      <c r="S16" s="63">
        <f t="shared" si="5"/>
        <v>2037</v>
      </c>
      <c r="T16" s="63">
        <f t="shared" si="5"/>
        <v>2038</v>
      </c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0">
      <c r="A17" s="44"/>
      <c r="B17" s="39" t="s">
        <v>21</v>
      </c>
      <c r="C17" s="28" t="str">
        <f>'6b. Plan kosztów i oszczędności'!C18</f>
        <v>Oszczędność zużycia energii</v>
      </c>
      <c r="D17" s="38" t="s">
        <v>164</v>
      </c>
      <c r="E17" s="74">
        <f>SUM(F17:T17)</f>
        <v>0</v>
      </c>
      <c r="F17" s="78">
        <f>'6b. Plan kosztów i oszczędności'!F18</f>
        <v>0</v>
      </c>
      <c r="G17" s="78">
        <f>'6b. Plan kosztów i oszczędności'!G18</f>
        <v>0</v>
      </c>
      <c r="H17" s="78">
        <f>'6b. Plan kosztów i oszczędności'!H18</f>
        <v>0</v>
      </c>
      <c r="I17" s="78">
        <f>'6b. Plan kosztów i oszczędności'!I18</f>
        <v>0</v>
      </c>
      <c r="J17" s="78">
        <f>'6b. Plan kosztów i oszczędności'!J18</f>
        <v>0</v>
      </c>
      <c r="K17" s="78">
        <f>'6b. Plan kosztów i oszczędności'!K18</f>
        <v>0</v>
      </c>
      <c r="L17" s="78">
        <f>'6b. Plan kosztów i oszczędności'!L18</f>
        <v>0</v>
      </c>
      <c r="M17" s="78">
        <f>'6b. Plan kosztów i oszczędności'!M18</f>
        <v>0</v>
      </c>
      <c r="N17" s="78">
        <f>'6b. Plan kosztów i oszczędności'!N18</f>
        <v>0</v>
      </c>
      <c r="O17" s="78">
        <f>'6b. Plan kosztów i oszczędności'!O18</f>
        <v>0</v>
      </c>
      <c r="P17" s="78">
        <f>'6b. Plan kosztów i oszczędności'!P18</f>
        <v>0</v>
      </c>
      <c r="Q17" s="78">
        <f>'6b. Plan kosztów i oszczędności'!Q18</f>
        <v>0</v>
      </c>
      <c r="R17" s="78">
        <f>'6b. Plan kosztów i oszczędności'!R18</f>
        <v>0</v>
      </c>
      <c r="S17" s="78">
        <f>'6b. Plan kosztów i oszczędności'!S18</f>
        <v>0</v>
      </c>
      <c r="T17" s="78">
        <f>'6b. Plan kosztów i oszczędności'!T18</f>
        <v>0</v>
      </c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>
      <c r="A18" s="44"/>
      <c r="B18" s="39"/>
      <c r="C18" s="20" t="s">
        <v>76</v>
      </c>
      <c r="D18" s="38" t="s">
        <v>164</v>
      </c>
      <c r="E18" s="74">
        <f>SUM(F18:T18)</f>
        <v>0</v>
      </c>
      <c r="F18" s="75">
        <f t="shared" ref="F18:T18" si="6">SUM(F17:F17)</f>
        <v>0</v>
      </c>
      <c r="G18" s="75">
        <f t="shared" si="6"/>
        <v>0</v>
      </c>
      <c r="H18" s="75">
        <f t="shared" si="6"/>
        <v>0</v>
      </c>
      <c r="I18" s="75">
        <f t="shared" si="6"/>
        <v>0</v>
      </c>
      <c r="J18" s="75">
        <f t="shared" si="6"/>
        <v>0</v>
      </c>
      <c r="K18" s="75">
        <f t="shared" si="6"/>
        <v>0</v>
      </c>
      <c r="L18" s="75">
        <f t="shared" si="6"/>
        <v>0</v>
      </c>
      <c r="M18" s="75">
        <f t="shared" si="6"/>
        <v>0</v>
      </c>
      <c r="N18" s="75">
        <f t="shared" si="6"/>
        <v>0</v>
      </c>
      <c r="O18" s="75">
        <f t="shared" si="6"/>
        <v>0</v>
      </c>
      <c r="P18" s="75">
        <f t="shared" si="6"/>
        <v>0</v>
      </c>
      <c r="Q18" s="75">
        <f t="shared" si="6"/>
        <v>0</v>
      </c>
      <c r="R18" s="75">
        <f t="shared" si="6"/>
        <v>0</v>
      </c>
      <c r="S18" s="75">
        <f t="shared" si="6"/>
        <v>0</v>
      </c>
      <c r="T18" s="75">
        <f t="shared" si="6"/>
        <v>0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>
      <c r="A19" s="44"/>
      <c r="B19" s="41"/>
      <c r="C19" s="15"/>
      <c r="D19" s="15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>
      <c r="A20" s="44"/>
      <c r="B20" s="45" t="s">
        <v>361</v>
      </c>
      <c r="C20" s="26"/>
      <c r="D20" s="41"/>
      <c r="E20" s="41"/>
      <c r="F20" s="46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0">
      <c r="A21" s="44"/>
      <c r="B21" s="64"/>
      <c r="C21" s="62"/>
      <c r="D21" s="33" t="s">
        <v>90</v>
      </c>
      <c r="E21" s="63" t="s">
        <v>91</v>
      </c>
      <c r="F21" s="63">
        <f t="shared" ref="F21:T21" si="7">F16</f>
        <v>2024</v>
      </c>
      <c r="G21" s="63">
        <f t="shared" si="7"/>
        <v>2025</v>
      </c>
      <c r="H21" s="63">
        <f t="shared" si="7"/>
        <v>2026</v>
      </c>
      <c r="I21" s="63">
        <f t="shared" si="7"/>
        <v>2027</v>
      </c>
      <c r="J21" s="63">
        <f t="shared" si="7"/>
        <v>2028</v>
      </c>
      <c r="K21" s="63">
        <f t="shared" si="7"/>
        <v>2029</v>
      </c>
      <c r="L21" s="63">
        <f t="shared" si="7"/>
        <v>2030</v>
      </c>
      <c r="M21" s="63">
        <f t="shared" si="7"/>
        <v>2031</v>
      </c>
      <c r="N21" s="63">
        <f t="shared" si="7"/>
        <v>2032</v>
      </c>
      <c r="O21" s="63">
        <f t="shared" si="7"/>
        <v>2033</v>
      </c>
      <c r="P21" s="63">
        <f t="shared" si="7"/>
        <v>2034</v>
      </c>
      <c r="Q21" s="63">
        <f t="shared" si="7"/>
        <v>2035</v>
      </c>
      <c r="R21" s="63">
        <f t="shared" si="7"/>
        <v>2036</v>
      </c>
      <c r="S21" s="63">
        <f t="shared" si="7"/>
        <v>2037</v>
      </c>
      <c r="T21" s="63">
        <f t="shared" si="7"/>
        <v>2038</v>
      </c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>
      <c r="A22" s="44"/>
      <c r="B22" s="39" t="s">
        <v>21</v>
      </c>
      <c r="C22" s="28" t="str">
        <f>'6b. Plan kosztów i oszczędności'!C24</f>
        <v>Koszty Podmiotu Publicznego</v>
      </c>
      <c r="D22" s="38" t="s">
        <v>164</v>
      </c>
      <c r="E22" s="74">
        <f>SUM(F22:T22)</f>
        <v>0</v>
      </c>
      <c r="F22" s="78">
        <f>'6b. Plan kosztów i oszczędności'!F24</f>
        <v>0</v>
      </c>
      <c r="G22" s="78">
        <f>'6b. Plan kosztów i oszczędności'!G24</f>
        <v>0</v>
      </c>
      <c r="H22" s="78">
        <f>'6b. Plan kosztów i oszczędności'!H24</f>
        <v>0</v>
      </c>
      <c r="I22" s="78">
        <f>'6b. Plan kosztów i oszczędności'!I24</f>
        <v>0</v>
      </c>
      <c r="J22" s="78">
        <f>'6b. Plan kosztów i oszczędności'!J24</f>
        <v>0</v>
      </c>
      <c r="K22" s="78">
        <f>'6b. Plan kosztów i oszczędności'!K24</f>
        <v>0</v>
      </c>
      <c r="L22" s="78">
        <f>'6b. Plan kosztów i oszczędności'!L24</f>
        <v>0</v>
      </c>
      <c r="M22" s="78">
        <f>'6b. Plan kosztów i oszczędności'!M24</f>
        <v>0</v>
      </c>
      <c r="N22" s="78">
        <f>'6b. Plan kosztów i oszczędności'!N24</f>
        <v>0</v>
      </c>
      <c r="O22" s="78">
        <f>'6b. Plan kosztów i oszczędności'!O24</f>
        <v>0</v>
      </c>
      <c r="P22" s="78">
        <f>'6b. Plan kosztów i oszczędności'!P24</f>
        <v>0</v>
      </c>
      <c r="Q22" s="78">
        <f>'6b. Plan kosztów i oszczędności'!Q24</f>
        <v>0</v>
      </c>
      <c r="R22" s="78">
        <f>'6b. Plan kosztów i oszczędności'!R24</f>
        <v>0</v>
      </c>
      <c r="S22" s="78">
        <f>'6b. Plan kosztów i oszczędności'!S24</f>
        <v>0</v>
      </c>
      <c r="T22" s="78">
        <f>'6b. Plan kosztów i oszczędności'!T24</f>
        <v>0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0">
      <c r="A23" s="44"/>
      <c r="B23" s="39"/>
      <c r="C23" s="28"/>
      <c r="D23" s="38"/>
      <c r="E23" s="74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>
      <c r="A24" s="44"/>
      <c r="B24" s="39"/>
      <c r="C24" s="20" t="s">
        <v>76</v>
      </c>
      <c r="D24" s="38" t="s">
        <v>164</v>
      </c>
      <c r="E24" s="74">
        <f>SUM(F24:T24)</f>
        <v>0</v>
      </c>
      <c r="F24" s="75">
        <f t="shared" ref="F24:T24" si="8">SUM(F22:F23)</f>
        <v>0</v>
      </c>
      <c r="G24" s="75">
        <f t="shared" si="8"/>
        <v>0</v>
      </c>
      <c r="H24" s="75">
        <f t="shared" si="8"/>
        <v>0</v>
      </c>
      <c r="I24" s="75">
        <f t="shared" si="8"/>
        <v>0</v>
      </c>
      <c r="J24" s="75">
        <f t="shared" si="8"/>
        <v>0</v>
      </c>
      <c r="K24" s="75">
        <f t="shared" si="8"/>
        <v>0</v>
      </c>
      <c r="L24" s="75">
        <f t="shared" si="8"/>
        <v>0</v>
      </c>
      <c r="M24" s="75">
        <f t="shared" si="8"/>
        <v>0</v>
      </c>
      <c r="N24" s="75">
        <f t="shared" si="8"/>
        <v>0</v>
      </c>
      <c r="O24" s="75">
        <f t="shared" si="8"/>
        <v>0</v>
      </c>
      <c r="P24" s="75">
        <f t="shared" si="8"/>
        <v>0</v>
      </c>
      <c r="Q24" s="75">
        <f t="shared" si="8"/>
        <v>0</v>
      </c>
      <c r="R24" s="75">
        <f t="shared" si="8"/>
        <v>0</v>
      </c>
      <c r="S24" s="75">
        <f t="shared" si="8"/>
        <v>0</v>
      </c>
      <c r="T24" s="75">
        <f t="shared" si="8"/>
        <v>0</v>
      </c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>
      <c r="A25" s="44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7"/>
      <c r="R25" s="47"/>
      <c r="S25" s="47"/>
      <c r="T25" s="43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>
      <c r="A26" s="44"/>
      <c r="B26" s="45" t="s">
        <v>362</v>
      </c>
      <c r="C26" s="26"/>
      <c r="D26" s="41"/>
      <c r="E26" s="41"/>
      <c r="F26" s="46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>
      <c r="A27" s="44"/>
      <c r="B27" s="64"/>
      <c r="C27" s="62"/>
      <c r="D27" s="33" t="s">
        <v>90</v>
      </c>
      <c r="E27" s="63" t="s">
        <v>91</v>
      </c>
      <c r="F27" s="63">
        <f t="shared" ref="F27:T27" si="9">F21</f>
        <v>2024</v>
      </c>
      <c r="G27" s="63">
        <f t="shared" si="9"/>
        <v>2025</v>
      </c>
      <c r="H27" s="63">
        <f t="shared" si="9"/>
        <v>2026</v>
      </c>
      <c r="I27" s="63">
        <f t="shared" si="9"/>
        <v>2027</v>
      </c>
      <c r="J27" s="63">
        <f t="shared" si="9"/>
        <v>2028</v>
      </c>
      <c r="K27" s="63">
        <f t="shared" si="9"/>
        <v>2029</v>
      </c>
      <c r="L27" s="63">
        <f t="shared" si="9"/>
        <v>2030</v>
      </c>
      <c r="M27" s="63">
        <f t="shared" si="9"/>
        <v>2031</v>
      </c>
      <c r="N27" s="63">
        <f t="shared" si="9"/>
        <v>2032</v>
      </c>
      <c r="O27" s="63">
        <f t="shared" si="9"/>
        <v>2033</v>
      </c>
      <c r="P27" s="63">
        <f t="shared" si="9"/>
        <v>2034</v>
      </c>
      <c r="Q27" s="63">
        <f t="shared" si="9"/>
        <v>2035</v>
      </c>
      <c r="R27" s="63">
        <f t="shared" si="9"/>
        <v>2036</v>
      </c>
      <c r="S27" s="63">
        <f t="shared" si="9"/>
        <v>2037</v>
      </c>
      <c r="T27" s="63">
        <f t="shared" si="9"/>
        <v>2038</v>
      </c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1:30">
      <c r="A28" s="44"/>
      <c r="B28" s="39" t="s">
        <v>21</v>
      </c>
      <c r="C28" s="28" t="str">
        <f>'6b. Plan kosztów i oszczędności'!C29</f>
        <v>Oszczędność zużycia energii</v>
      </c>
      <c r="D28" s="38" t="s">
        <v>164</v>
      </c>
      <c r="E28" s="74">
        <f>SUM(F28:T28)</f>
        <v>0</v>
      </c>
      <c r="F28" s="78">
        <f>'6b. Plan kosztów i oszczędności'!F29</f>
        <v>0</v>
      </c>
      <c r="G28" s="78">
        <f>'6b. Plan kosztów i oszczędności'!G29</f>
        <v>0</v>
      </c>
      <c r="H28" s="78">
        <f>'6b. Plan kosztów i oszczędności'!H29</f>
        <v>0</v>
      </c>
      <c r="I28" s="78">
        <f>'6b. Plan kosztów i oszczędności'!I29</f>
        <v>0</v>
      </c>
      <c r="J28" s="78">
        <f>'6b. Plan kosztów i oszczędności'!J29</f>
        <v>0</v>
      </c>
      <c r="K28" s="78">
        <f>'6b. Plan kosztów i oszczędności'!K29</f>
        <v>0</v>
      </c>
      <c r="L28" s="78">
        <f>'6b. Plan kosztów i oszczędności'!L29</f>
        <v>0</v>
      </c>
      <c r="M28" s="78">
        <f>'6b. Plan kosztów i oszczędności'!M29</f>
        <v>0</v>
      </c>
      <c r="N28" s="78">
        <f>'6b. Plan kosztów i oszczędności'!N29</f>
        <v>0</v>
      </c>
      <c r="O28" s="78">
        <f>'6b. Plan kosztów i oszczędności'!O29</f>
        <v>0</v>
      </c>
      <c r="P28" s="78">
        <f>'6b. Plan kosztów i oszczędności'!P29</f>
        <v>0</v>
      </c>
      <c r="Q28" s="78">
        <f>'6b. Plan kosztów i oszczędności'!Q29</f>
        <v>0</v>
      </c>
      <c r="R28" s="78">
        <f>'6b. Plan kosztów i oszczędności'!R29</f>
        <v>0</v>
      </c>
      <c r="S28" s="78">
        <f>'6b. Plan kosztów i oszczędności'!S29</f>
        <v>0</v>
      </c>
      <c r="T28" s="78">
        <f>'6b. Plan kosztów i oszczędności'!T29</f>
        <v>0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1:30">
      <c r="A29" s="44"/>
      <c r="B29" s="39"/>
      <c r="C29" s="20" t="s">
        <v>76</v>
      </c>
      <c r="D29" s="38" t="s">
        <v>164</v>
      </c>
      <c r="E29" s="74">
        <f>SUM(F29:T29)</f>
        <v>0</v>
      </c>
      <c r="F29" s="75">
        <f t="shared" ref="F29:T29" si="10">SUM(F28:F28)</f>
        <v>0</v>
      </c>
      <c r="G29" s="75">
        <f t="shared" si="10"/>
        <v>0</v>
      </c>
      <c r="H29" s="75">
        <f t="shared" si="10"/>
        <v>0</v>
      </c>
      <c r="I29" s="75">
        <f t="shared" si="10"/>
        <v>0</v>
      </c>
      <c r="J29" s="75">
        <f t="shared" si="10"/>
        <v>0</v>
      </c>
      <c r="K29" s="75">
        <f t="shared" si="10"/>
        <v>0</v>
      </c>
      <c r="L29" s="75">
        <f t="shared" si="10"/>
        <v>0</v>
      </c>
      <c r="M29" s="75">
        <f t="shared" si="10"/>
        <v>0</v>
      </c>
      <c r="N29" s="75">
        <f t="shared" si="10"/>
        <v>0</v>
      </c>
      <c r="O29" s="75">
        <f t="shared" si="10"/>
        <v>0</v>
      </c>
      <c r="P29" s="75">
        <f t="shared" si="10"/>
        <v>0</v>
      </c>
      <c r="Q29" s="75">
        <f t="shared" si="10"/>
        <v>0</v>
      </c>
      <c r="R29" s="75">
        <f t="shared" si="10"/>
        <v>0</v>
      </c>
      <c r="S29" s="75">
        <f t="shared" si="10"/>
        <v>0</v>
      </c>
      <c r="T29" s="75">
        <f t="shared" si="10"/>
        <v>0</v>
      </c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>
      <c r="A30" s="44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7"/>
      <c r="R30" s="47"/>
      <c r="S30" s="47"/>
      <c r="T30" s="43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30">
      <c r="B31" s="45" t="s">
        <v>363</v>
      </c>
      <c r="C31" s="26"/>
      <c r="D31" s="41"/>
      <c r="E31" s="41"/>
      <c r="F31" s="46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>
      <c r="B32" s="400" t="s">
        <v>139</v>
      </c>
      <c r="C32" s="402"/>
      <c r="D32" s="33" t="s">
        <v>90</v>
      </c>
      <c r="E32" s="63" t="s">
        <v>91</v>
      </c>
      <c r="F32" s="63">
        <f t="shared" ref="F32:T32" si="11">F27</f>
        <v>2024</v>
      </c>
      <c r="G32" s="63">
        <f t="shared" si="11"/>
        <v>2025</v>
      </c>
      <c r="H32" s="63">
        <f t="shared" si="11"/>
        <v>2026</v>
      </c>
      <c r="I32" s="63">
        <f t="shared" si="11"/>
        <v>2027</v>
      </c>
      <c r="J32" s="63">
        <f t="shared" si="11"/>
        <v>2028</v>
      </c>
      <c r="K32" s="63">
        <f t="shared" si="11"/>
        <v>2029</v>
      </c>
      <c r="L32" s="63">
        <f t="shared" si="11"/>
        <v>2030</v>
      </c>
      <c r="M32" s="63">
        <f t="shared" si="11"/>
        <v>2031</v>
      </c>
      <c r="N32" s="63">
        <f t="shared" si="11"/>
        <v>2032</v>
      </c>
      <c r="O32" s="63">
        <f t="shared" si="11"/>
        <v>2033</v>
      </c>
      <c r="P32" s="63">
        <f t="shared" si="11"/>
        <v>2034</v>
      </c>
      <c r="Q32" s="63">
        <f t="shared" si="11"/>
        <v>2035</v>
      </c>
      <c r="R32" s="63">
        <f t="shared" si="11"/>
        <v>2036</v>
      </c>
      <c r="S32" s="63">
        <f t="shared" si="11"/>
        <v>2037</v>
      </c>
      <c r="T32" s="63">
        <f t="shared" si="11"/>
        <v>2038</v>
      </c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2:30">
      <c r="B33" s="39" t="s">
        <v>21</v>
      </c>
      <c r="C33" s="28" t="s">
        <v>289</v>
      </c>
      <c r="D33" s="38" t="s">
        <v>164</v>
      </c>
      <c r="E33" s="140">
        <f>SUM(F33:T33)</f>
        <v>0</v>
      </c>
      <c r="F33" s="78">
        <f>F35</f>
        <v>0</v>
      </c>
      <c r="G33" s="78">
        <f t="shared" ref="G33:T33" si="12">G35</f>
        <v>0</v>
      </c>
      <c r="H33" s="78">
        <f t="shared" si="12"/>
        <v>0</v>
      </c>
      <c r="I33" s="78">
        <f t="shared" si="12"/>
        <v>0</v>
      </c>
      <c r="J33" s="78">
        <f t="shared" si="12"/>
        <v>0</v>
      </c>
      <c r="K33" s="78">
        <f t="shared" si="12"/>
        <v>0</v>
      </c>
      <c r="L33" s="78">
        <f t="shared" si="12"/>
        <v>0</v>
      </c>
      <c r="M33" s="78">
        <f t="shared" si="12"/>
        <v>0</v>
      </c>
      <c r="N33" s="78">
        <f t="shared" si="12"/>
        <v>0</v>
      </c>
      <c r="O33" s="78">
        <f t="shared" si="12"/>
        <v>0</v>
      </c>
      <c r="P33" s="78">
        <f t="shared" si="12"/>
        <v>0</v>
      </c>
      <c r="Q33" s="78">
        <f t="shared" si="12"/>
        <v>0</v>
      </c>
      <c r="R33" s="78">
        <f t="shared" si="12"/>
        <v>0</v>
      </c>
      <c r="S33" s="78">
        <f t="shared" si="12"/>
        <v>0</v>
      </c>
      <c r="T33" s="78">
        <f t="shared" si="12"/>
        <v>0</v>
      </c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0">
      <c r="B34" s="39" t="s">
        <v>110</v>
      </c>
      <c r="C34" s="28" t="s">
        <v>296</v>
      </c>
      <c r="D34" s="38" t="s">
        <v>164</v>
      </c>
      <c r="E34" s="140">
        <f t="shared" ref="E34:E44" si="13">SUM(F34:T34)</f>
        <v>0</v>
      </c>
      <c r="F34" s="140">
        <f>'5. Plan nakładów'!I56+'5. Plan nakładów'!I75+'5. Plan nakładów'!I94+'5. Plan nakładów'!I113+'5. Plan nakładów'!I132</f>
        <v>0</v>
      </c>
      <c r="G34" s="140">
        <f>'5. Plan nakładów'!J56+'5. Plan nakładów'!J75+'5. Plan nakładów'!J94+'5. Plan nakładów'!J113+'5. Plan nakładów'!J132</f>
        <v>0</v>
      </c>
      <c r="H34" s="140">
        <f>'5. Plan nakładów'!K56+'5. Plan nakładów'!K75+'5. Plan nakładów'!K94+'5. Plan nakładów'!K113+'5. Plan nakładów'!K132</f>
        <v>0</v>
      </c>
      <c r="I34" s="140">
        <f>'5. Plan nakładów'!L56+'5. Plan nakładów'!L75+'5. Plan nakładów'!L94+'5. Plan nakładów'!L113+'5. Plan nakładów'!L132</f>
        <v>0</v>
      </c>
      <c r="J34" s="140">
        <f>'5. Plan nakładów'!M56+'5. Plan nakładów'!M75+'5. Plan nakładów'!M94+'5. Plan nakładów'!M113+'5. Plan nakładów'!M132</f>
        <v>0</v>
      </c>
      <c r="K34" s="140">
        <f>'5. Plan nakładów'!N56+'5. Plan nakładów'!N75+'5. Plan nakładów'!N94+'5. Plan nakładów'!N113+'5. Plan nakładów'!N132</f>
        <v>0</v>
      </c>
      <c r="L34" s="140">
        <f>'5. Plan nakładów'!O56+'5. Plan nakładów'!O75+'5. Plan nakładów'!O94+'5. Plan nakładów'!O113+'5. Plan nakładów'!O132</f>
        <v>0</v>
      </c>
      <c r="M34" s="140">
        <f>'5. Plan nakładów'!P56+'5. Plan nakładów'!P75+'5. Plan nakładów'!P94+'5. Plan nakładów'!P113+'5. Plan nakładów'!P132</f>
        <v>0</v>
      </c>
      <c r="N34" s="140">
        <f>'5. Plan nakładów'!Q56+'5. Plan nakładów'!Q75+'5. Plan nakładów'!Q94+'5. Plan nakładów'!Q113+'5. Plan nakładów'!Q132</f>
        <v>0</v>
      </c>
      <c r="O34" s="140">
        <f>'5. Plan nakładów'!R56+'5. Plan nakładów'!R75+'5. Plan nakładów'!R94+'5. Plan nakładów'!R113+'5. Plan nakładów'!R132</f>
        <v>0</v>
      </c>
      <c r="P34" s="140">
        <f>'5. Plan nakładów'!S56+'5. Plan nakładów'!S75+'5. Plan nakładów'!S94+'5. Plan nakładów'!S113+'5. Plan nakładów'!S132</f>
        <v>0</v>
      </c>
      <c r="Q34" s="140">
        <f>'5. Plan nakładów'!T56+'5. Plan nakładów'!T75+'5. Plan nakładów'!T94+'5. Plan nakładów'!T113+'5. Plan nakładów'!T132</f>
        <v>0</v>
      </c>
      <c r="R34" s="140">
        <f>'5. Plan nakładów'!U56+'5. Plan nakładów'!U75+'5. Plan nakładów'!U94+'5. Plan nakładów'!U113+'5. Plan nakładów'!U132</f>
        <v>0</v>
      </c>
      <c r="S34" s="140">
        <f>'5. Plan nakładów'!V56+'5. Plan nakładów'!V75+'5. Plan nakładów'!V94+'5. Plan nakładów'!V113+'5. Plan nakładów'!V132</f>
        <v>0</v>
      </c>
      <c r="T34" s="140">
        <f>'5. Plan nakładów'!W56+'5. Plan nakładów'!W75+'5. Plan nakładów'!W94+'5. Plan nakładów'!W113+'5. Plan nakładów'!W132</f>
        <v>0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2:30">
      <c r="B35" s="39" t="s">
        <v>111</v>
      </c>
      <c r="C35" s="28" t="s">
        <v>297</v>
      </c>
      <c r="D35" s="38" t="s">
        <v>164</v>
      </c>
      <c r="E35" s="140">
        <f t="shared" si="13"/>
        <v>0</v>
      </c>
      <c r="F35" s="140">
        <f>'5. Plan nakładów'!I156+'5. Plan nakładów'!I175+'5. Plan nakładów'!I194+'5. Plan nakładów'!I213+'5. Plan nakładów'!I232</f>
        <v>0</v>
      </c>
      <c r="G35" s="140">
        <f>'5. Plan nakładów'!J156+'5. Plan nakładów'!J175+'5. Plan nakładów'!J194+'5. Plan nakładów'!J213+'5. Plan nakładów'!J232</f>
        <v>0</v>
      </c>
      <c r="H35" s="140">
        <f>'5. Plan nakładów'!K156+'5. Plan nakładów'!K175+'5. Plan nakładów'!K194+'5. Plan nakładów'!K213+'5. Plan nakładów'!K232</f>
        <v>0</v>
      </c>
      <c r="I35" s="140">
        <f>'5. Plan nakładów'!L156+'5. Plan nakładów'!L175+'5. Plan nakładów'!L194+'5. Plan nakładów'!L213+'5. Plan nakładów'!L232</f>
        <v>0</v>
      </c>
      <c r="J35" s="140">
        <f>'5. Plan nakładów'!M156+'5. Plan nakładów'!M175+'5. Plan nakładów'!M194+'5. Plan nakładów'!M213+'5. Plan nakładów'!M232</f>
        <v>0</v>
      </c>
      <c r="K35" s="140">
        <f>'5. Plan nakładów'!N156+'5. Plan nakładów'!N175+'5. Plan nakładów'!N194+'5. Plan nakładów'!N213+'5. Plan nakładów'!N232</f>
        <v>0</v>
      </c>
      <c r="L35" s="140">
        <f>'5. Plan nakładów'!O156+'5. Plan nakładów'!O175+'5. Plan nakładów'!O194+'5. Plan nakładów'!O213+'5. Plan nakładów'!O232</f>
        <v>0</v>
      </c>
      <c r="M35" s="140">
        <f>'5. Plan nakładów'!P156+'5. Plan nakładów'!P175+'5. Plan nakładów'!P194+'5. Plan nakładów'!P213+'5. Plan nakładów'!P232</f>
        <v>0</v>
      </c>
      <c r="N35" s="140">
        <f>'5. Plan nakładów'!Q156+'5. Plan nakładów'!Q175+'5. Plan nakładów'!Q194+'5. Plan nakładów'!Q213+'5. Plan nakładów'!Q232</f>
        <v>0</v>
      </c>
      <c r="O35" s="140">
        <f>'5. Plan nakładów'!R156+'5. Plan nakładów'!R175+'5. Plan nakładów'!R194+'5. Plan nakładów'!R213+'5. Plan nakładów'!R232</f>
        <v>0</v>
      </c>
      <c r="P35" s="140">
        <f>'5. Plan nakładów'!S156+'5. Plan nakładów'!S175+'5. Plan nakładów'!S194+'5. Plan nakładów'!S213+'5. Plan nakładów'!S232</f>
        <v>0</v>
      </c>
      <c r="Q35" s="140">
        <f>'5. Plan nakładów'!T156+'5. Plan nakładów'!T175+'5. Plan nakładów'!T194+'5. Plan nakładów'!T213+'5. Plan nakładów'!T232</f>
        <v>0</v>
      </c>
      <c r="R35" s="140">
        <f>'5. Plan nakładów'!U156+'5. Plan nakładów'!U175+'5. Plan nakładów'!U194+'5. Plan nakładów'!U213+'5. Plan nakładów'!U232</f>
        <v>0</v>
      </c>
      <c r="S35" s="140">
        <f>'5. Plan nakładów'!V156+'5. Plan nakładów'!V175+'5. Plan nakładów'!V194+'5. Plan nakładów'!V213+'5. Plan nakładów'!V232</f>
        <v>0</v>
      </c>
      <c r="T35" s="140">
        <f>'5. Plan nakładów'!W156+'5. Plan nakładów'!W175+'5. Plan nakładów'!W194+'5. Plan nakładów'!W213+'5. Plan nakładów'!W232</f>
        <v>0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2:30">
      <c r="B36" s="39" t="s">
        <v>112</v>
      </c>
      <c r="C36" s="28" t="s">
        <v>287</v>
      </c>
      <c r="D36" s="38" t="s">
        <v>164</v>
      </c>
      <c r="E36" s="140">
        <f t="shared" si="13"/>
        <v>0</v>
      </c>
      <c r="F36" s="78">
        <f>F35-F34</f>
        <v>0</v>
      </c>
      <c r="G36" s="78">
        <f t="shared" ref="G36:T36" si="14">G35-G34</f>
        <v>0</v>
      </c>
      <c r="H36" s="78">
        <f t="shared" si="14"/>
        <v>0</v>
      </c>
      <c r="I36" s="78">
        <f t="shared" si="14"/>
        <v>0</v>
      </c>
      <c r="J36" s="78">
        <f t="shared" si="14"/>
        <v>0</v>
      </c>
      <c r="K36" s="78">
        <f t="shared" si="14"/>
        <v>0</v>
      </c>
      <c r="L36" s="78">
        <f t="shared" si="14"/>
        <v>0</v>
      </c>
      <c r="M36" s="78">
        <f t="shared" si="14"/>
        <v>0</v>
      </c>
      <c r="N36" s="78">
        <f t="shared" si="14"/>
        <v>0</v>
      </c>
      <c r="O36" s="78">
        <f t="shared" si="14"/>
        <v>0</v>
      </c>
      <c r="P36" s="78">
        <f t="shared" si="14"/>
        <v>0</v>
      </c>
      <c r="Q36" s="78">
        <f t="shared" si="14"/>
        <v>0</v>
      </c>
      <c r="R36" s="78">
        <f t="shared" si="14"/>
        <v>0</v>
      </c>
      <c r="S36" s="78">
        <f t="shared" si="14"/>
        <v>0</v>
      </c>
      <c r="T36" s="78">
        <f t="shared" si="14"/>
        <v>0</v>
      </c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2:30">
      <c r="B37" s="39" t="s">
        <v>16</v>
      </c>
      <c r="C37" s="28" t="s">
        <v>290</v>
      </c>
      <c r="D37" s="38" t="s">
        <v>164</v>
      </c>
      <c r="E37" s="140">
        <f t="shared" si="13"/>
        <v>0</v>
      </c>
      <c r="F37" s="140">
        <f t="shared" ref="F37:T37" si="15">F39</f>
        <v>0</v>
      </c>
      <c r="G37" s="140">
        <f t="shared" si="15"/>
        <v>0</v>
      </c>
      <c r="H37" s="140">
        <f t="shared" si="15"/>
        <v>0</v>
      </c>
      <c r="I37" s="140">
        <f t="shared" si="15"/>
        <v>0</v>
      </c>
      <c r="J37" s="140">
        <f t="shared" si="15"/>
        <v>0</v>
      </c>
      <c r="K37" s="140">
        <f t="shared" si="15"/>
        <v>0</v>
      </c>
      <c r="L37" s="140">
        <f t="shared" si="15"/>
        <v>0</v>
      </c>
      <c r="M37" s="140">
        <f t="shared" si="15"/>
        <v>0</v>
      </c>
      <c r="N37" s="140">
        <f t="shared" si="15"/>
        <v>0</v>
      </c>
      <c r="O37" s="140">
        <f t="shared" si="15"/>
        <v>0</v>
      </c>
      <c r="P37" s="140">
        <f t="shared" si="15"/>
        <v>0</v>
      </c>
      <c r="Q37" s="140">
        <f t="shared" si="15"/>
        <v>0</v>
      </c>
      <c r="R37" s="140">
        <f t="shared" si="15"/>
        <v>0</v>
      </c>
      <c r="S37" s="140">
        <f t="shared" si="15"/>
        <v>0</v>
      </c>
      <c r="T37" s="140">
        <f t="shared" si="15"/>
        <v>0</v>
      </c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 spans="2:30">
      <c r="B38" s="135" t="s">
        <v>113</v>
      </c>
      <c r="C38" s="28" t="s">
        <v>296</v>
      </c>
      <c r="D38" s="38" t="s">
        <v>164</v>
      </c>
      <c r="E38" s="140">
        <f t="shared" si="13"/>
        <v>0</v>
      </c>
      <c r="F38" s="140">
        <f>'5. Plan nakładów'!I65+'5. Plan nakładów'!I84+'5. Plan nakładów'!I103+'5. Plan nakładów'!I122+'5. Plan nakładów'!I141</f>
        <v>0</v>
      </c>
      <c r="G38" s="140">
        <f>'5. Plan nakładów'!J65+'5. Plan nakładów'!J84+'5. Plan nakładów'!J103+'5. Plan nakładów'!J122+'5. Plan nakładów'!J141</f>
        <v>0</v>
      </c>
      <c r="H38" s="140">
        <f>'5. Plan nakładów'!K65+'5. Plan nakładów'!K84+'5. Plan nakładów'!K103+'5. Plan nakładów'!K122+'5. Plan nakładów'!K141</f>
        <v>0</v>
      </c>
      <c r="I38" s="140">
        <f>'5. Plan nakładów'!L65+'5. Plan nakładów'!L84+'5. Plan nakładów'!L103+'5. Plan nakładów'!L122+'5. Plan nakładów'!L141</f>
        <v>0</v>
      </c>
      <c r="J38" s="140">
        <f>'5. Plan nakładów'!M65+'5. Plan nakładów'!M84+'5. Plan nakładów'!M103+'5. Plan nakładów'!M122+'5. Plan nakładów'!M141</f>
        <v>0</v>
      </c>
      <c r="K38" s="140">
        <f>'5. Plan nakładów'!N65+'5. Plan nakładów'!N84+'5. Plan nakładów'!N103+'5. Plan nakładów'!N122+'5. Plan nakładów'!N141</f>
        <v>0</v>
      </c>
      <c r="L38" s="140">
        <f>'5. Plan nakładów'!O65+'5. Plan nakładów'!O84+'5. Plan nakładów'!O103+'5. Plan nakładów'!O122+'5. Plan nakładów'!O141</f>
        <v>0</v>
      </c>
      <c r="M38" s="140">
        <f>'5. Plan nakładów'!P65+'5. Plan nakładów'!P84+'5. Plan nakładów'!P103+'5. Plan nakładów'!P122+'5. Plan nakładów'!P141</f>
        <v>0</v>
      </c>
      <c r="N38" s="140">
        <f>'5. Plan nakładów'!Q65+'5. Plan nakładów'!Q84+'5. Plan nakładów'!Q103+'5. Plan nakładów'!Q122+'5. Plan nakładów'!Q141</f>
        <v>0</v>
      </c>
      <c r="O38" s="140">
        <f>'5. Plan nakładów'!R65+'5. Plan nakładów'!R84+'5. Plan nakładów'!R103+'5. Plan nakładów'!R122+'5. Plan nakładów'!R141</f>
        <v>0</v>
      </c>
      <c r="P38" s="140">
        <f>'5. Plan nakładów'!S65+'5. Plan nakładów'!S84+'5. Plan nakładów'!S103+'5. Plan nakładów'!S122+'5. Plan nakładów'!S141</f>
        <v>0</v>
      </c>
      <c r="Q38" s="140">
        <f>'5. Plan nakładów'!T65+'5. Plan nakładów'!T84+'5. Plan nakładów'!T103+'5. Plan nakładów'!T122+'5. Plan nakładów'!T141</f>
        <v>0</v>
      </c>
      <c r="R38" s="140">
        <f>'5. Plan nakładów'!U65+'5. Plan nakładów'!U84+'5. Plan nakładów'!U103+'5. Plan nakładów'!U122+'5. Plan nakładów'!U141</f>
        <v>0</v>
      </c>
      <c r="S38" s="140">
        <f>'5. Plan nakładów'!V65+'5. Plan nakładów'!V84+'5. Plan nakładów'!V103+'5. Plan nakładów'!V122+'5. Plan nakładów'!V141</f>
        <v>0</v>
      </c>
      <c r="T38" s="140">
        <f>'5. Plan nakładów'!W65+'5. Plan nakładów'!W84+'5. Plan nakładów'!W103+'5. Plan nakładów'!W122+'5. Plan nakładów'!W141</f>
        <v>0</v>
      </c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2:30">
      <c r="B39" s="39" t="s">
        <v>114</v>
      </c>
      <c r="C39" s="28" t="s">
        <v>297</v>
      </c>
      <c r="D39" s="38" t="s">
        <v>164</v>
      </c>
      <c r="E39" s="140">
        <f t="shared" si="13"/>
        <v>0</v>
      </c>
      <c r="F39" s="140">
        <f>'5. Plan nakładów'!I165+'5. Plan nakładów'!I184+'5. Plan nakładów'!I203+'5. Plan nakładów'!I222+'5. Plan nakładów'!I241</f>
        <v>0</v>
      </c>
      <c r="G39" s="140">
        <f>'5. Plan nakładów'!J165+'5. Plan nakładów'!J184+'5. Plan nakładów'!J203+'5. Plan nakładów'!J222+'5. Plan nakładów'!J241</f>
        <v>0</v>
      </c>
      <c r="H39" s="140">
        <f>'5. Plan nakładów'!K165+'5. Plan nakładów'!K184+'5. Plan nakładów'!K203+'5. Plan nakładów'!K222+'5. Plan nakładów'!K241</f>
        <v>0</v>
      </c>
      <c r="I39" s="140">
        <f>'5. Plan nakładów'!L165+'5. Plan nakładów'!L184+'5. Plan nakładów'!L203+'5. Plan nakładów'!L222+'5. Plan nakładów'!L241</f>
        <v>0</v>
      </c>
      <c r="J39" s="140">
        <f>'5. Plan nakładów'!M165+'5. Plan nakładów'!M184+'5. Plan nakładów'!M203+'5. Plan nakładów'!M222+'5. Plan nakładów'!M241</f>
        <v>0</v>
      </c>
      <c r="K39" s="140">
        <f>'5. Plan nakładów'!N165+'5. Plan nakładów'!N184+'5. Plan nakładów'!N203+'5. Plan nakładów'!N222+'5. Plan nakładów'!N241</f>
        <v>0</v>
      </c>
      <c r="L39" s="140">
        <f>'5. Plan nakładów'!O165+'5. Plan nakładów'!O184+'5. Plan nakładów'!O203+'5. Plan nakładów'!O222+'5. Plan nakładów'!O241</f>
        <v>0</v>
      </c>
      <c r="M39" s="140">
        <f>'5. Plan nakładów'!P165+'5. Plan nakładów'!P184+'5. Plan nakładów'!P203+'5. Plan nakładów'!P222+'5. Plan nakładów'!P241</f>
        <v>0</v>
      </c>
      <c r="N39" s="140">
        <f>'5. Plan nakładów'!Q165+'5. Plan nakładów'!Q184+'5. Plan nakładów'!Q203+'5. Plan nakładów'!Q222+'5. Plan nakładów'!Q241</f>
        <v>0</v>
      </c>
      <c r="O39" s="140">
        <f>'5. Plan nakładów'!R165+'5. Plan nakładów'!R184+'5. Plan nakładów'!R203+'5. Plan nakładów'!R222+'5. Plan nakładów'!R241</f>
        <v>0</v>
      </c>
      <c r="P39" s="140">
        <f>'5. Plan nakładów'!S165+'5. Plan nakładów'!S184+'5. Plan nakładów'!S203+'5. Plan nakładów'!S222+'5. Plan nakładów'!S241</f>
        <v>0</v>
      </c>
      <c r="Q39" s="140">
        <f>'5. Plan nakładów'!T165+'5. Plan nakładów'!T184+'5. Plan nakładów'!T203+'5. Plan nakładów'!T222+'5. Plan nakładów'!T241</f>
        <v>0</v>
      </c>
      <c r="R39" s="140">
        <f>'5. Plan nakładów'!U165+'5. Plan nakładów'!U184+'5. Plan nakładów'!U203+'5. Plan nakładów'!U222+'5. Plan nakładów'!U241</f>
        <v>0</v>
      </c>
      <c r="S39" s="140">
        <f>'5. Plan nakładów'!V165+'5. Plan nakładów'!V184+'5. Plan nakładów'!V203+'5. Plan nakładów'!V222+'5. Plan nakładów'!V241</f>
        <v>0</v>
      </c>
      <c r="T39" s="140">
        <f>'5. Plan nakładów'!W165+'5. Plan nakładów'!W184+'5. Plan nakładów'!W203+'5. Plan nakładów'!W222+'5. Plan nakładów'!W241</f>
        <v>0</v>
      </c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2:30">
      <c r="B40" s="39" t="s">
        <v>115</v>
      </c>
      <c r="C40" s="28" t="s">
        <v>287</v>
      </c>
      <c r="D40" s="38" t="s">
        <v>164</v>
      </c>
      <c r="E40" s="140">
        <f t="shared" si="13"/>
        <v>0</v>
      </c>
      <c r="F40" s="78">
        <f>F39-F38</f>
        <v>0</v>
      </c>
      <c r="G40" s="78">
        <f t="shared" ref="G40:T40" si="16">G39-G38</f>
        <v>0</v>
      </c>
      <c r="H40" s="78">
        <f t="shared" si="16"/>
        <v>0</v>
      </c>
      <c r="I40" s="78">
        <f t="shared" si="16"/>
        <v>0</v>
      </c>
      <c r="J40" s="78">
        <f t="shared" si="16"/>
        <v>0</v>
      </c>
      <c r="K40" s="78">
        <f t="shared" si="16"/>
        <v>0</v>
      </c>
      <c r="L40" s="78">
        <f t="shared" si="16"/>
        <v>0</v>
      </c>
      <c r="M40" s="78">
        <f t="shared" si="16"/>
        <v>0</v>
      </c>
      <c r="N40" s="78">
        <f t="shared" si="16"/>
        <v>0</v>
      </c>
      <c r="O40" s="78">
        <f t="shared" si="16"/>
        <v>0</v>
      </c>
      <c r="P40" s="78">
        <f t="shared" si="16"/>
        <v>0</v>
      </c>
      <c r="Q40" s="78">
        <f t="shared" si="16"/>
        <v>0</v>
      </c>
      <c r="R40" s="78">
        <f t="shared" si="16"/>
        <v>0</v>
      </c>
      <c r="S40" s="78">
        <f t="shared" si="16"/>
        <v>0</v>
      </c>
      <c r="T40" s="78">
        <f t="shared" si="16"/>
        <v>0</v>
      </c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2:30">
      <c r="B41" s="39">
        <v>3</v>
      </c>
      <c r="C41" s="28" t="s">
        <v>298</v>
      </c>
      <c r="D41" s="38" t="s">
        <v>164</v>
      </c>
      <c r="E41" s="140">
        <f t="shared" si="13"/>
        <v>0</v>
      </c>
      <c r="F41" s="140">
        <f t="shared" ref="F41:T41" si="17">F33+F37</f>
        <v>0</v>
      </c>
      <c r="G41" s="140">
        <f t="shared" si="17"/>
        <v>0</v>
      </c>
      <c r="H41" s="140">
        <f t="shared" si="17"/>
        <v>0</v>
      </c>
      <c r="I41" s="140">
        <f t="shared" si="17"/>
        <v>0</v>
      </c>
      <c r="J41" s="140">
        <f t="shared" si="17"/>
        <v>0</v>
      </c>
      <c r="K41" s="140">
        <f t="shared" si="17"/>
        <v>0</v>
      </c>
      <c r="L41" s="140">
        <f t="shared" si="17"/>
        <v>0</v>
      </c>
      <c r="M41" s="140">
        <f t="shared" si="17"/>
        <v>0</v>
      </c>
      <c r="N41" s="140">
        <f t="shared" si="17"/>
        <v>0</v>
      </c>
      <c r="O41" s="140">
        <f t="shared" si="17"/>
        <v>0</v>
      </c>
      <c r="P41" s="140">
        <f t="shared" si="17"/>
        <v>0</v>
      </c>
      <c r="Q41" s="140">
        <f t="shared" si="17"/>
        <v>0</v>
      </c>
      <c r="R41" s="140">
        <f t="shared" si="17"/>
        <v>0</v>
      </c>
      <c r="S41" s="140">
        <f t="shared" si="17"/>
        <v>0</v>
      </c>
      <c r="T41" s="140">
        <f t="shared" si="17"/>
        <v>0</v>
      </c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2:30">
      <c r="B42" s="135" t="s">
        <v>116</v>
      </c>
      <c r="C42" s="28" t="s">
        <v>296</v>
      </c>
      <c r="D42" s="38" t="s">
        <v>164</v>
      </c>
      <c r="E42" s="140">
        <f t="shared" si="13"/>
        <v>0</v>
      </c>
      <c r="F42" s="140">
        <f t="shared" ref="F42:T42" si="18">F34+F38</f>
        <v>0</v>
      </c>
      <c r="G42" s="140">
        <f t="shared" si="18"/>
        <v>0</v>
      </c>
      <c r="H42" s="140">
        <f t="shared" si="18"/>
        <v>0</v>
      </c>
      <c r="I42" s="140">
        <f t="shared" si="18"/>
        <v>0</v>
      </c>
      <c r="J42" s="140">
        <f t="shared" si="18"/>
        <v>0</v>
      </c>
      <c r="K42" s="140">
        <f t="shared" si="18"/>
        <v>0</v>
      </c>
      <c r="L42" s="140">
        <f t="shared" si="18"/>
        <v>0</v>
      </c>
      <c r="M42" s="140">
        <f t="shared" si="18"/>
        <v>0</v>
      </c>
      <c r="N42" s="140">
        <f t="shared" si="18"/>
        <v>0</v>
      </c>
      <c r="O42" s="140">
        <f t="shared" si="18"/>
        <v>0</v>
      </c>
      <c r="P42" s="140">
        <f t="shared" si="18"/>
        <v>0</v>
      </c>
      <c r="Q42" s="140">
        <f t="shared" si="18"/>
        <v>0</v>
      </c>
      <c r="R42" s="140">
        <f t="shared" si="18"/>
        <v>0</v>
      </c>
      <c r="S42" s="140">
        <f t="shared" si="18"/>
        <v>0</v>
      </c>
      <c r="T42" s="140">
        <f t="shared" si="18"/>
        <v>0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2:30">
      <c r="B43" s="39" t="s">
        <v>117</v>
      </c>
      <c r="C43" s="28" t="s">
        <v>297</v>
      </c>
      <c r="D43" s="38" t="s">
        <v>164</v>
      </c>
      <c r="E43" s="140">
        <f t="shared" si="13"/>
        <v>0</v>
      </c>
      <c r="F43" s="140">
        <f t="shared" ref="F43:T43" si="19">F35+F39</f>
        <v>0</v>
      </c>
      <c r="G43" s="140">
        <f t="shared" si="19"/>
        <v>0</v>
      </c>
      <c r="H43" s="140">
        <f t="shared" si="19"/>
        <v>0</v>
      </c>
      <c r="I43" s="140">
        <f t="shared" si="19"/>
        <v>0</v>
      </c>
      <c r="J43" s="140">
        <f t="shared" si="19"/>
        <v>0</v>
      </c>
      <c r="K43" s="140">
        <f t="shared" si="19"/>
        <v>0</v>
      </c>
      <c r="L43" s="140">
        <f t="shared" si="19"/>
        <v>0</v>
      </c>
      <c r="M43" s="140">
        <f t="shared" si="19"/>
        <v>0</v>
      </c>
      <c r="N43" s="140">
        <f t="shared" si="19"/>
        <v>0</v>
      </c>
      <c r="O43" s="140">
        <f t="shared" si="19"/>
        <v>0</v>
      </c>
      <c r="P43" s="140">
        <f t="shared" si="19"/>
        <v>0</v>
      </c>
      <c r="Q43" s="140">
        <f t="shared" si="19"/>
        <v>0</v>
      </c>
      <c r="R43" s="140">
        <f t="shared" si="19"/>
        <v>0</v>
      </c>
      <c r="S43" s="140">
        <f t="shared" si="19"/>
        <v>0</v>
      </c>
      <c r="T43" s="140">
        <f t="shared" si="19"/>
        <v>0</v>
      </c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2:30">
      <c r="B44" s="39" t="s">
        <v>118</v>
      </c>
      <c r="C44" s="28" t="s">
        <v>287</v>
      </c>
      <c r="D44" s="38" t="s">
        <v>164</v>
      </c>
      <c r="E44" s="140">
        <f t="shared" si="13"/>
        <v>0</v>
      </c>
      <c r="F44" s="140">
        <f t="shared" ref="F44:T44" si="20">F36+F40</f>
        <v>0</v>
      </c>
      <c r="G44" s="140">
        <f t="shared" si="20"/>
        <v>0</v>
      </c>
      <c r="H44" s="140">
        <f t="shared" si="20"/>
        <v>0</v>
      </c>
      <c r="I44" s="140">
        <f t="shared" si="20"/>
        <v>0</v>
      </c>
      <c r="J44" s="140">
        <f t="shared" si="20"/>
        <v>0</v>
      </c>
      <c r="K44" s="140">
        <f t="shared" si="20"/>
        <v>0</v>
      </c>
      <c r="L44" s="140">
        <f t="shared" si="20"/>
        <v>0</v>
      </c>
      <c r="M44" s="140">
        <f t="shared" si="20"/>
        <v>0</v>
      </c>
      <c r="N44" s="140">
        <f t="shared" si="20"/>
        <v>0</v>
      </c>
      <c r="O44" s="140">
        <f t="shared" si="20"/>
        <v>0</v>
      </c>
      <c r="P44" s="140">
        <f t="shared" si="20"/>
        <v>0</v>
      </c>
      <c r="Q44" s="140">
        <f t="shared" si="20"/>
        <v>0</v>
      </c>
      <c r="R44" s="140">
        <f t="shared" si="20"/>
        <v>0</v>
      </c>
      <c r="S44" s="140">
        <f t="shared" si="20"/>
        <v>0</v>
      </c>
      <c r="T44" s="140">
        <f t="shared" si="20"/>
        <v>0</v>
      </c>
      <c r="U44" s="19"/>
      <c r="V44" s="19"/>
      <c r="W44" s="19"/>
      <c r="X44" s="19"/>
      <c r="Y44" s="19"/>
      <c r="Z44" s="19"/>
      <c r="AA44" s="19"/>
      <c r="AB44" s="19"/>
      <c r="AC44" s="19"/>
      <c r="AD44" s="19"/>
    </row>
    <row r="45" spans="2:30">
      <c r="B45" s="111"/>
      <c r="C45" s="202"/>
      <c r="D45" s="112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pans="2:30" ht="39">
      <c r="B46" s="111"/>
      <c r="C46" s="28" t="s">
        <v>455</v>
      </c>
      <c r="D46" s="38" t="s">
        <v>164</v>
      </c>
      <c r="E46" s="140">
        <f>SUM(F46:T46)</f>
        <v>0</v>
      </c>
      <c r="F46" s="140">
        <f>ROUND('3. Założenia'!$C$50*F33,2)</f>
        <v>0</v>
      </c>
      <c r="G46" s="140">
        <f>ROUND('3. Założenia'!$C$50*G33,2)</f>
        <v>0</v>
      </c>
      <c r="H46" s="140">
        <f>ROUND('3. Założenia'!$C$50*H33,2)</f>
        <v>0</v>
      </c>
      <c r="I46" s="140">
        <f>ROUND('3. Założenia'!$C$50*I33,2)</f>
        <v>0</v>
      </c>
      <c r="J46" s="140">
        <f>ROUND('3. Założenia'!$C$50*J33,2)</f>
        <v>0</v>
      </c>
      <c r="K46" s="140">
        <f>ROUND('3. Założenia'!$C$50*K33,2)</f>
        <v>0</v>
      </c>
      <c r="L46" s="140">
        <f>ROUND('3. Założenia'!$C$50*L33,2)</f>
        <v>0</v>
      </c>
      <c r="M46" s="140">
        <f>ROUND('3. Założenia'!$C$50*M33,2)</f>
        <v>0</v>
      </c>
      <c r="N46" s="140">
        <f>ROUND('3. Założenia'!$C$50*N33,2)</f>
        <v>0</v>
      </c>
      <c r="O46" s="140">
        <f>ROUND('3. Założenia'!$C$50*O33,2)</f>
        <v>0</v>
      </c>
      <c r="P46" s="140">
        <f>ROUND('3. Założenia'!$C$50*P33,2)</f>
        <v>0</v>
      </c>
      <c r="Q46" s="140">
        <f>ROUND('3. Założenia'!$C$50*Q33,2)</f>
        <v>0</v>
      </c>
      <c r="R46" s="140">
        <f>ROUND('3. Założenia'!$C$50*R33,2)</f>
        <v>0</v>
      </c>
      <c r="S46" s="140">
        <f>ROUND('3. Założenia'!$C$50*S33,2)</f>
        <v>0</v>
      </c>
      <c r="T46" s="140">
        <f>ROUND('3. Założenia'!$C$50*T33,2)</f>
        <v>0</v>
      </c>
      <c r="U46" s="19"/>
      <c r="V46" s="19"/>
      <c r="W46" s="19"/>
      <c r="X46" s="19"/>
      <c r="Y46" s="19"/>
      <c r="Z46" s="19"/>
      <c r="AA46" s="19"/>
      <c r="AB46" s="19"/>
      <c r="AC46" s="19"/>
      <c r="AD46" s="19"/>
    </row>
    <row r="47" spans="2:30" ht="39">
      <c r="B47" s="111"/>
      <c r="C47" s="28" t="s">
        <v>518</v>
      </c>
      <c r="D47" s="38" t="s">
        <v>164</v>
      </c>
      <c r="E47" s="140">
        <f>SUM(F47:T47)</f>
        <v>0</v>
      </c>
      <c r="F47" s="140">
        <f>IF(F4&gt;0,ROUND('3. Założenia'!$C$50*'5. Plan nakładów'!$N$45,2),0)</f>
        <v>0</v>
      </c>
      <c r="G47" s="140">
        <f>IF(G4&gt;0,ROUND('3. Założenia'!$C$50*'5. Plan nakładów'!$N$45,2),0)</f>
        <v>0</v>
      </c>
      <c r="H47" s="140">
        <f>IF(H4&gt;0,ROUND('3. Założenia'!$C$50*'5. Plan nakładów'!$N$45,2),0)</f>
        <v>0</v>
      </c>
      <c r="I47" s="140">
        <f>IF(I4&gt;0,ROUND('3. Założenia'!$C$50*'5. Plan nakładów'!$N$45,2),0)</f>
        <v>0</v>
      </c>
      <c r="J47" s="140">
        <f>IF(J4&gt;0,ROUND('3. Założenia'!$C$50*'5. Plan nakładów'!$N$45,2),0)</f>
        <v>0</v>
      </c>
      <c r="K47" s="140">
        <f>IF(K4&gt;0,ROUND('3. Założenia'!$C$50*'5. Plan nakładów'!$N$45,2),0)</f>
        <v>0</v>
      </c>
      <c r="L47" s="140">
        <f>IF(L4&gt;0,ROUND('3. Założenia'!$C$50*'5. Plan nakładów'!$N$45,2),0)</f>
        <v>0</v>
      </c>
      <c r="M47" s="140">
        <f>IF(M4&gt;0,ROUND('3. Założenia'!$C$50*'5. Plan nakładów'!$N$45,2),0)</f>
        <v>0</v>
      </c>
      <c r="N47" s="140">
        <f>IF(N4&gt;0,ROUND('3. Założenia'!$C$50*'5. Plan nakładów'!$N$45,2),0)</f>
        <v>0</v>
      </c>
      <c r="O47" s="140">
        <f>IF(O4&gt;0,ROUND('3. Założenia'!$C$50*'5. Plan nakładów'!$N$45,2),0)</f>
        <v>0</v>
      </c>
      <c r="P47" s="140">
        <f>IF(P4&gt;0,ROUND('3. Założenia'!$C$50*'5. Plan nakładów'!$N$45,2),0)</f>
        <v>0</v>
      </c>
      <c r="Q47" s="140">
        <f>IF(Q4&gt;0,ROUND('3. Założenia'!$C$50*'5. Plan nakładów'!$N$45,2),0)</f>
        <v>0</v>
      </c>
      <c r="R47" s="140">
        <f>IF(R4&gt;0,ROUND('3. Założenia'!$C$50*'5. Plan nakładów'!$N$45,2),0)</f>
        <v>0</v>
      </c>
      <c r="S47" s="140">
        <f>IF(S4&gt;0,ROUND('3. Założenia'!$C$50*'5. Plan nakładów'!$N$45,2),0)</f>
        <v>0</v>
      </c>
      <c r="T47" s="140">
        <f>IF(T4&gt;0,ROUND('3. Założenia'!$C$50*'5. Plan nakładów'!$N$45,2),0)</f>
        <v>0</v>
      </c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2:30">
      <c r="B48" s="111"/>
      <c r="C48" s="28" t="s">
        <v>55</v>
      </c>
      <c r="D48" s="38" t="s">
        <v>164</v>
      </c>
      <c r="E48" s="140">
        <f>SUM(F48:T48)</f>
        <v>0</v>
      </c>
      <c r="F48" s="140">
        <f>F41-F46</f>
        <v>0</v>
      </c>
      <c r="G48" s="140">
        <f t="shared" ref="G48:T48" si="21">G41-G46</f>
        <v>0</v>
      </c>
      <c r="H48" s="140">
        <f t="shared" si="21"/>
        <v>0</v>
      </c>
      <c r="I48" s="140">
        <f t="shared" si="21"/>
        <v>0</v>
      </c>
      <c r="J48" s="140">
        <f t="shared" si="21"/>
        <v>0</v>
      </c>
      <c r="K48" s="140">
        <f t="shared" si="21"/>
        <v>0</v>
      </c>
      <c r="L48" s="140">
        <f t="shared" si="21"/>
        <v>0</v>
      </c>
      <c r="M48" s="140">
        <f t="shared" si="21"/>
        <v>0</v>
      </c>
      <c r="N48" s="140">
        <f t="shared" si="21"/>
        <v>0</v>
      </c>
      <c r="O48" s="140">
        <f t="shared" si="21"/>
        <v>0</v>
      </c>
      <c r="P48" s="140">
        <f t="shared" si="21"/>
        <v>0</v>
      </c>
      <c r="Q48" s="140">
        <f t="shared" si="21"/>
        <v>0</v>
      </c>
      <c r="R48" s="140">
        <f t="shared" si="21"/>
        <v>0</v>
      </c>
      <c r="S48" s="140">
        <f t="shared" si="21"/>
        <v>0</v>
      </c>
      <c r="T48" s="140">
        <f t="shared" si="21"/>
        <v>0</v>
      </c>
      <c r="U48" s="19"/>
      <c r="V48" s="19"/>
      <c r="W48" s="19"/>
      <c r="X48" s="19"/>
      <c r="Y48" s="19"/>
      <c r="Z48" s="19"/>
      <c r="AA48" s="19"/>
      <c r="AB48" s="19"/>
      <c r="AC48" s="19"/>
      <c r="AD48" s="19"/>
    </row>
    <row r="49" spans="2:30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2:30">
      <c r="B50" s="45" t="s">
        <v>391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2:30">
      <c r="B51" s="135" t="s">
        <v>116</v>
      </c>
      <c r="C51" s="28" t="s">
        <v>296</v>
      </c>
      <c r="D51" s="38" t="s">
        <v>164</v>
      </c>
      <c r="E51" s="140">
        <f>SUM(F51:T51)</f>
        <v>0</v>
      </c>
      <c r="F51" s="140">
        <f>IF('7. Wynagrodzenie partnera'!F5&lt;1,'5. Plan nakładów'!I261,0)</f>
        <v>0</v>
      </c>
      <c r="G51" s="140">
        <f>IF('7. Wynagrodzenie partnera'!G5&lt;1,'5. Plan nakładów'!J261,0)</f>
        <v>0</v>
      </c>
      <c r="H51" s="140">
        <f>IF('7. Wynagrodzenie partnera'!H5&lt;1,'5. Plan nakładów'!K261,0)</f>
        <v>0</v>
      </c>
      <c r="I51" s="140">
        <f>IF('7. Wynagrodzenie partnera'!I5&lt;1,'5. Plan nakładów'!L261,0)</f>
        <v>0</v>
      </c>
      <c r="J51" s="140">
        <f>IF('7. Wynagrodzenie partnera'!J5&lt;1,'5. Plan nakładów'!M261,0)</f>
        <v>0</v>
      </c>
      <c r="K51" s="140">
        <f>IF('7. Wynagrodzenie partnera'!K5&lt;1,'5. Plan nakładów'!N261,0)</f>
        <v>0</v>
      </c>
      <c r="L51" s="140">
        <f>IF('7. Wynagrodzenie partnera'!L5&lt;1,'5. Plan nakładów'!O261,0)</f>
        <v>0</v>
      </c>
      <c r="M51" s="140">
        <f>IF('7. Wynagrodzenie partnera'!M5&lt;1,'5. Plan nakładów'!P261,0)</f>
        <v>0</v>
      </c>
      <c r="N51" s="140">
        <f>IF('7. Wynagrodzenie partnera'!N5&lt;1,'5. Plan nakładów'!Q261,0)</f>
        <v>0</v>
      </c>
      <c r="O51" s="140">
        <f>IF('7. Wynagrodzenie partnera'!O5&lt;1,'5. Plan nakładów'!R261,0)</f>
        <v>0</v>
      </c>
      <c r="P51" s="140">
        <f>IF('7. Wynagrodzenie partnera'!P5&lt;1,'5. Plan nakładów'!S261,0)</f>
        <v>0</v>
      </c>
      <c r="Q51" s="140">
        <f>IF('7. Wynagrodzenie partnera'!Q5&lt;1,'5. Plan nakładów'!T261,0)</f>
        <v>0</v>
      </c>
      <c r="R51" s="140">
        <f>IF('7. Wynagrodzenie partnera'!R5&lt;1,'5. Plan nakładów'!U261,0)</f>
        <v>0</v>
      </c>
      <c r="S51" s="140">
        <f>IF('7. Wynagrodzenie partnera'!S5&lt;1,'5. Plan nakładów'!V261,0)</f>
        <v>0</v>
      </c>
      <c r="T51" s="140">
        <f>IF('7. Wynagrodzenie partnera'!T5&lt;1,'5. Plan nakładów'!W261,0)</f>
        <v>0</v>
      </c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2:30">
      <c r="B52" s="39" t="s">
        <v>117</v>
      </c>
      <c r="C52" s="28" t="s">
        <v>297</v>
      </c>
      <c r="D52" s="38" t="s">
        <v>164</v>
      </c>
      <c r="E52" s="140">
        <f>SUM(F52:T52)</f>
        <v>0</v>
      </c>
      <c r="F52" s="140">
        <f>IF('7. Wynagrodzenie partnera'!F5&lt;1,'5. Plan nakładów'!I277,0)</f>
        <v>0</v>
      </c>
      <c r="G52" s="140">
        <f>IF('7. Wynagrodzenie partnera'!G5&lt;1,'5. Plan nakładów'!J277,0)</f>
        <v>0</v>
      </c>
      <c r="H52" s="140">
        <f>IF('7. Wynagrodzenie partnera'!H5&lt;1,'5. Plan nakładów'!K277,0)</f>
        <v>0</v>
      </c>
      <c r="I52" s="140">
        <f>IF('7. Wynagrodzenie partnera'!I5&lt;1,'5. Plan nakładów'!L277,0)</f>
        <v>0</v>
      </c>
      <c r="J52" s="140">
        <f>IF('7. Wynagrodzenie partnera'!J5&lt;1,'5. Plan nakładów'!M277,0)</f>
        <v>0</v>
      </c>
      <c r="K52" s="140">
        <f>IF('7. Wynagrodzenie partnera'!K5&lt;1,'5. Plan nakładów'!N277,0)</f>
        <v>0</v>
      </c>
      <c r="L52" s="140">
        <f>IF('7. Wynagrodzenie partnera'!L5&lt;1,'5. Plan nakładów'!O277,0)</f>
        <v>0</v>
      </c>
      <c r="M52" s="140">
        <f>IF('7. Wynagrodzenie partnera'!M5&lt;1,'5. Plan nakładów'!P277,0)</f>
        <v>0</v>
      </c>
      <c r="N52" s="140">
        <f>IF('7. Wynagrodzenie partnera'!N5&lt;1,'5. Plan nakładów'!Q277,0)</f>
        <v>0</v>
      </c>
      <c r="O52" s="140">
        <f>IF('7. Wynagrodzenie partnera'!O5&lt;1,'5. Plan nakładów'!R277,0)</f>
        <v>0</v>
      </c>
      <c r="P52" s="140">
        <f>IF('7. Wynagrodzenie partnera'!P5&lt;1,'5. Plan nakładów'!S277,0)</f>
        <v>0</v>
      </c>
      <c r="Q52" s="140">
        <f>IF('7. Wynagrodzenie partnera'!Q5&lt;1,'5. Plan nakładów'!T277,0)</f>
        <v>0</v>
      </c>
      <c r="R52" s="140">
        <f>IF('7. Wynagrodzenie partnera'!R5&lt;1,'5. Plan nakładów'!U277,0)</f>
        <v>0</v>
      </c>
      <c r="S52" s="140">
        <f>IF('7. Wynagrodzenie partnera'!S5&lt;1,'5. Plan nakładów'!V277,0)</f>
        <v>0</v>
      </c>
      <c r="T52" s="140">
        <f>IF('7. Wynagrodzenie partnera'!T5&lt;1,'5. Plan nakładów'!W277,0)</f>
        <v>0</v>
      </c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2:30">
      <c r="B53" s="39" t="s">
        <v>118</v>
      </c>
      <c r="C53" s="28" t="s">
        <v>287</v>
      </c>
      <c r="D53" s="38" t="s">
        <v>164</v>
      </c>
      <c r="E53" s="140">
        <f>SUM(F53:T53)</f>
        <v>0</v>
      </c>
      <c r="F53" s="140">
        <f t="shared" ref="F53:T53" si="22">F52-F51</f>
        <v>0</v>
      </c>
      <c r="G53" s="140">
        <f t="shared" si="22"/>
        <v>0</v>
      </c>
      <c r="H53" s="140">
        <f t="shared" si="22"/>
        <v>0</v>
      </c>
      <c r="I53" s="140">
        <f t="shared" si="22"/>
        <v>0</v>
      </c>
      <c r="J53" s="140">
        <f t="shared" si="22"/>
        <v>0</v>
      </c>
      <c r="K53" s="140">
        <f t="shared" si="22"/>
        <v>0</v>
      </c>
      <c r="L53" s="140">
        <f t="shared" si="22"/>
        <v>0</v>
      </c>
      <c r="M53" s="140">
        <f t="shared" si="22"/>
        <v>0</v>
      </c>
      <c r="N53" s="140">
        <f t="shared" si="22"/>
        <v>0</v>
      </c>
      <c r="O53" s="140">
        <f t="shared" si="22"/>
        <v>0</v>
      </c>
      <c r="P53" s="140">
        <f t="shared" si="22"/>
        <v>0</v>
      </c>
      <c r="Q53" s="140">
        <f t="shared" si="22"/>
        <v>0</v>
      </c>
      <c r="R53" s="140">
        <f t="shared" si="22"/>
        <v>0</v>
      </c>
      <c r="S53" s="140">
        <f t="shared" si="22"/>
        <v>0</v>
      </c>
      <c r="T53" s="140">
        <f t="shared" si="22"/>
        <v>0</v>
      </c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2:30">
      <c r="B54" s="111"/>
      <c r="C54" s="257"/>
      <c r="D54" s="112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2:30">
      <c r="B55" s="18" t="s">
        <v>358</v>
      </c>
      <c r="C55" s="167"/>
      <c r="D55" s="168"/>
      <c r="E55" s="168"/>
      <c r="F55" s="169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2:30">
      <c r="B56" s="150"/>
      <c r="C56" s="151"/>
      <c r="D56" s="152"/>
      <c r="E56" s="153" t="s">
        <v>90</v>
      </c>
      <c r="F56" s="154">
        <f t="shared" ref="F56:T56" si="23">F32</f>
        <v>2024</v>
      </c>
      <c r="G56" s="154">
        <f t="shared" si="23"/>
        <v>2025</v>
      </c>
      <c r="H56" s="154">
        <f t="shared" si="23"/>
        <v>2026</v>
      </c>
      <c r="I56" s="154">
        <f t="shared" si="23"/>
        <v>2027</v>
      </c>
      <c r="J56" s="154">
        <f t="shared" si="23"/>
        <v>2028</v>
      </c>
      <c r="K56" s="154">
        <f t="shared" si="23"/>
        <v>2029</v>
      </c>
      <c r="L56" s="154">
        <f t="shared" si="23"/>
        <v>2030</v>
      </c>
      <c r="M56" s="154">
        <f t="shared" si="23"/>
        <v>2031</v>
      </c>
      <c r="N56" s="154">
        <f t="shared" si="23"/>
        <v>2032</v>
      </c>
      <c r="O56" s="154">
        <f t="shared" si="23"/>
        <v>2033</v>
      </c>
      <c r="P56" s="154">
        <f t="shared" si="23"/>
        <v>2034</v>
      </c>
      <c r="Q56" s="154">
        <f t="shared" si="23"/>
        <v>2035</v>
      </c>
      <c r="R56" s="154">
        <f t="shared" si="23"/>
        <v>2036</v>
      </c>
      <c r="S56" s="154">
        <f t="shared" si="23"/>
        <v>2037</v>
      </c>
      <c r="T56" s="154">
        <f t="shared" si="23"/>
        <v>2038</v>
      </c>
      <c r="U56" s="19"/>
      <c r="V56" s="19"/>
      <c r="W56" s="19"/>
      <c r="X56" s="19"/>
      <c r="Y56" s="19"/>
      <c r="Z56" s="19"/>
      <c r="AA56" s="19"/>
      <c r="AB56" s="19"/>
      <c r="AC56" s="19"/>
      <c r="AD56" s="19"/>
    </row>
    <row r="57" spans="2:30">
      <c r="B57" s="215" t="s">
        <v>21</v>
      </c>
      <c r="C57" s="304" t="s">
        <v>452</v>
      </c>
      <c r="D57" s="157"/>
      <c r="E57" s="21" t="s">
        <v>164</v>
      </c>
      <c r="F57" s="78">
        <f t="shared" ref="F57:T57" si="24">F43</f>
        <v>0</v>
      </c>
      <c r="G57" s="78">
        <f t="shared" si="24"/>
        <v>0</v>
      </c>
      <c r="H57" s="78">
        <f t="shared" si="24"/>
        <v>0</v>
      </c>
      <c r="I57" s="78">
        <f t="shared" si="24"/>
        <v>0</v>
      </c>
      <c r="J57" s="78">
        <f t="shared" si="24"/>
        <v>0</v>
      </c>
      <c r="K57" s="78">
        <f t="shared" si="24"/>
        <v>0</v>
      </c>
      <c r="L57" s="78">
        <f t="shared" si="24"/>
        <v>0</v>
      </c>
      <c r="M57" s="78">
        <f t="shared" si="24"/>
        <v>0</v>
      </c>
      <c r="N57" s="78">
        <f t="shared" si="24"/>
        <v>0</v>
      </c>
      <c r="O57" s="78">
        <f t="shared" si="24"/>
        <v>0</v>
      </c>
      <c r="P57" s="78">
        <f t="shared" si="24"/>
        <v>0</v>
      </c>
      <c r="Q57" s="78">
        <f t="shared" si="24"/>
        <v>0</v>
      </c>
      <c r="R57" s="78">
        <f t="shared" si="24"/>
        <v>0</v>
      </c>
      <c r="S57" s="78">
        <f t="shared" si="24"/>
        <v>0</v>
      </c>
      <c r="T57" s="78">
        <f t="shared" si="24"/>
        <v>0</v>
      </c>
      <c r="U57" s="19"/>
      <c r="V57" s="19"/>
      <c r="W57" s="19"/>
      <c r="X57" s="19"/>
      <c r="Y57" s="19"/>
      <c r="Z57" s="19"/>
      <c r="AA57" s="19"/>
      <c r="AB57" s="19"/>
      <c r="AC57" s="19"/>
      <c r="AD57" s="19"/>
    </row>
    <row r="58" spans="2:30">
      <c r="B58" s="215" t="s">
        <v>16</v>
      </c>
      <c r="C58" s="304" t="s">
        <v>453</v>
      </c>
      <c r="D58" s="157"/>
      <c r="E58" s="21" t="s">
        <v>164</v>
      </c>
      <c r="F58" s="78">
        <f t="shared" ref="F58:T58" si="25">F52</f>
        <v>0</v>
      </c>
      <c r="G58" s="78">
        <f t="shared" si="25"/>
        <v>0</v>
      </c>
      <c r="H58" s="78">
        <f t="shared" si="25"/>
        <v>0</v>
      </c>
      <c r="I58" s="78">
        <f t="shared" si="25"/>
        <v>0</v>
      </c>
      <c r="J58" s="78">
        <f t="shared" si="25"/>
        <v>0</v>
      </c>
      <c r="K58" s="78">
        <f t="shared" si="25"/>
        <v>0</v>
      </c>
      <c r="L58" s="78">
        <f t="shared" si="25"/>
        <v>0</v>
      </c>
      <c r="M58" s="78">
        <f t="shared" si="25"/>
        <v>0</v>
      </c>
      <c r="N58" s="78">
        <f t="shared" si="25"/>
        <v>0</v>
      </c>
      <c r="O58" s="78">
        <f t="shared" si="25"/>
        <v>0</v>
      </c>
      <c r="P58" s="78">
        <f t="shared" si="25"/>
        <v>0</v>
      </c>
      <c r="Q58" s="78">
        <f t="shared" si="25"/>
        <v>0</v>
      </c>
      <c r="R58" s="78">
        <f t="shared" si="25"/>
        <v>0</v>
      </c>
      <c r="S58" s="78">
        <f t="shared" si="25"/>
        <v>0</v>
      </c>
      <c r="T58" s="78">
        <f t="shared" si="25"/>
        <v>0</v>
      </c>
      <c r="U58" s="19"/>
      <c r="V58" s="19"/>
      <c r="W58" s="19"/>
      <c r="X58" s="19"/>
      <c r="Y58" s="19"/>
      <c r="Z58" s="19"/>
      <c r="AA58" s="19"/>
      <c r="AB58" s="19"/>
      <c r="AC58" s="19"/>
      <c r="AD58" s="19"/>
    </row>
    <row r="59" spans="2:30">
      <c r="B59" s="215" t="s">
        <v>29</v>
      </c>
      <c r="C59" s="304" t="s">
        <v>450</v>
      </c>
      <c r="D59" s="160"/>
      <c r="E59" s="161" t="s">
        <v>164</v>
      </c>
      <c r="F59" s="78">
        <f>IF('3. Założenia'!$C$55="TAK",F44+F53,0)</f>
        <v>0</v>
      </c>
      <c r="G59" s="78">
        <f>IF('3. Założenia'!$C$55="TAK",G44+G53,0)</f>
        <v>0</v>
      </c>
      <c r="H59" s="78">
        <f>IF('3. Założenia'!$C$55="TAK",H44+H53,0)</f>
        <v>0</v>
      </c>
      <c r="I59" s="78">
        <f>IF('3. Założenia'!$C$55="TAK",I44+I53,0)</f>
        <v>0</v>
      </c>
      <c r="J59" s="78">
        <f>IF('3. Założenia'!$C$55="TAK",J44+J53,0)</f>
        <v>0</v>
      </c>
      <c r="K59" s="78">
        <f>IF('3. Założenia'!$C$55="TAK",K44+K53,0)</f>
        <v>0</v>
      </c>
      <c r="L59" s="78">
        <f>IF('3. Założenia'!$C$55="TAK",L44+L53,0)</f>
        <v>0</v>
      </c>
      <c r="M59" s="78">
        <f>IF('3. Założenia'!$C$55="TAK",M44+M53,0)</f>
        <v>0</v>
      </c>
      <c r="N59" s="78">
        <f>IF('3. Założenia'!$C$55="TAK",N44+N53,0)</f>
        <v>0</v>
      </c>
      <c r="O59" s="78">
        <f>IF('3. Założenia'!$C$55="TAK",O44+O53,0)</f>
        <v>0</v>
      </c>
      <c r="P59" s="78">
        <f>IF('3. Założenia'!$C$55="TAK",P44+P53,0)</f>
        <v>0</v>
      </c>
      <c r="Q59" s="78">
        <f>IF('3. Założenia'!$C$55="TAK",Q44+Q53,0)</f>
        <v>0</v>
      </c>
      <c r="R59" s="78">
        <f>IF('3. Założenia'!$C$55="TAK",R44+R53,0)</f>
        <v>0</v>
      </c>
      <c r="S59" s="78">
        <f>IF('3. Założenia'!$C$55="TAK",S44+S53,0)</f>
        <v>0</v>
      </c>
      <c r="T59" s="78">
        <f>IF('3. Założenia'!$C$55="TAK",T44+T53,0)</f>
        <v>0</v>
      </c>
      <c r="U59" s="19"/>
      <c r="V59" s="19"/>
      <c r="W59" s="19"/>
      <c r="X59" s="19"/>
      <c r="Y59" s="19"/>
      <c r="Z59" s="19"/>
      <c r="AA59" s="19"/>
      <c r="AB59" s="19"/>
      <c r="AC59" s="19"/>
      <c r="AD59" s="19"/>
    </row>
    <row r="60" spans="2:30">
      <c r="B60" s="215" t="s">
        <v>31</v>
      </c>
      <c r="C60" s="304" t="s">
        <v>333</v>
      </c>
      <c r="D60" s="157"/>
      <c r="E60" s="21" t="s">
        <v>164</v>
      </c>
      <c r="F60" s="78">
        <f>F46+F47</f>
        <v>0</v>
      </c>
      <c r="G60" s="78">
        <f t="shared" ref="G60:T60" si="26">G46+G47</f>
        <v>0</v>
      </c>
      <c r="H60" s="78">
        <f t="shared" si="26"/>
        <v>0</v>
      </c>
      <c r="I60" s="78">
        <f t="shared" si="26"/>
        <v>0</v>
      </c>
      <c r="J60" s="78">
        <f t="shared" si="26"/>
        <v>0</v>
      </c>
      <c r="K60" s="78">
        <f t="shared" si="26"/>
        <v>0</v>
      </c>
      <c r="L60" s="78">
        <f t="shared" si="26"/>
        <v>0</v>
      </c>
      <c r="M60" s="78">
        <f t="shared" si="26"/>
        <v>0</v>
      </c>
      <c r="N60" s="78">
        <f t="shared" si="26"/>
        <v>0</v>
      </c>
      <c r="O60" s="78">
        <f t="shared" si="26"/>
        <v>0</v>
      </c>
      <c r="P60" s="78">
        <f t="shared" si="26"/>
        <v>0</v>
      </c>
      <c r="Q60" s="78">
        <f t="shared" si="26"/>
        <v>0</v>
      </c>
      <c r="R60" s="78">
        <f t="shared" si="26"/>
        <v>0</v>
      </c>
      <c r="S60" s="78">
        <f t="shared" si="26"/>
        <v>0</v>
      </c>
      <c r="T60" s="78">
        <f t="shared" si="26"/>
        <v>0</v>
      </c>
      <c r="U60" s="19"/>
      <c r="V60" s="19"/>
      <c r="W60" s="19"/>
      <c r="X60" s="19"/>
      <c r="Y60" s="19"/>
      <c r="Z60" s="19"/>
      <c r="AA60" s="19"/>
      <c r="AB60" s="19"/>
      <c r="AC60" s="19"/>
      <c r="AD60" s="19"/>
    </row>
    <row r="61" spans="2:30" ht="39">
      <c r="B61" s="215" t="s">
        <v>50</v>
      </c>
      <c r="C61" s="298" t="s">
        <v>451</v>
      </c>
      <c r="D61" s="157"/>
      <c r="E61" s="21" t="s">
        <v>164</v>
      </c>
      <c r="F61" s="78">
        <f>IF('3. Założenia'!$C$55="TAK",F24,F13)</f>
        <v>0</v>
      </c>
      <c r="G61" s="78">
        <f>IF('3. Założenia'!$C$55="TAK",G24,G13)</f>
        <v>0</v>
      </c>
      <c r="H61" s="78">
        <f>IF('3. Założenia'!$C$55="TAK",H24,H13)</f>
        <v>0</v>
      </c>
      <c r="I61" s="78">
        <f>IF('3. Założenia'!$C$55="TAK",I24,I13)</f>
        <v>0</v>
      </c>
      <c r="J61" s="78">
        <f>IF('3. Założenia'!$C$55="TAK",J24,J13)</f>
        <v>0</v>
      </c>
      <c r="K61" s="78">
        <f>IF('3. Założenia'!$C$55="TAK",K24,K13)</f>
        <v>0</v>
      </c>
      <c r="L61" s="78">
        <f>IF('3. Założenia'!$C$55="TAK",L24,L13)</f>
        <v>0</v>
      </c>
      <c r="M61" s="78">
        <f>IF('3. Założenia'!$C$55="TAK",M24,M13)</f>
        <v>0</v>
      </c>
      <c r="N61" s="78">
        <f>IF('3. Założenia'!$C$55="TAK",N24,N13)</f>
        <v>0</v>
      </c>
      <c r="O61" s="78">
        <f>IF('3. Założenia'!$C$55="TAK",O24,O13)</f>
        <v>0</v>
      </c>
      <c r="P61" s="78">
        <f>IF('3. Założenia'!$C$55="TAK",P24,P13)</f>
        <v>0</v>
      </c>
      <c r="Q61" s="78">
        <f>IF('3. Założenia'!$C$55="TAK",Q24,Q13)</f>
        <v>0</v>
      </c>
      <c r="R61" s="78">
        <f>IF('3. Założenia'!$C$55="TAK",R24,R13)</f>
        <v>0</v>
      </c>
      <c r="S61" s="78">
        <f>IF('3. Założenia'!$C$55="TAK",S24,S13)</f>
        <v>0</v>
      </c>
      <c r="T61" s="78">
        <f>IF('3. Założenia'!$C$55="TAK",T24,T13)</f>
        <v>0</v>
      </c>
      <c r="U61" s="19"/>
      <c r="V61" s="19"/>
      <c r="W61" s="19"/>
      <c r="X61" s="19"/>
      <c r="Y61" s="19"/>
      <c r="Z61" s="19"/>
      <c r="AA61" s="19"/>
      <c r="AB61" s="19"/>
      <c r="AC61" s="19"/>
      <c r="AD61" s="19"/>
    </row>
    <row r="62" spans="2:30">
      <c r="B62" s="215" t="s">
        <v>60</v>
      </c>
      <c r="C62" s="304" t="s">
        <v>276</v>
      </c>
      <c r="D62" s="157"/>
      <c r="E62" s="21" t="s">
        <v>164</v>
      </c>
      <c r="F62" s="78">
        <f>-IF('3. Założenia'!$C$55="TAK",F29,F18)</f>
        <v>0</v>
      </c>
      <c r="G62" s="78">
        <f>-IF('3. Założenia'!$C$55="TAK",G29,G18)</f>
        <v>0</v>
      </c>
      <c r="H62" s="78">
        <f>-IF('3. Założenia'!$C$55="TAK",H29,H18)</f>
        <v>0</v>
      </c>
      <c r="I62" s="78">
        <f>-IF('3. Założenia'!$C$55="TAK",I29,I18)</f>
        <v>0</v>
      </c>
      <c r="J62" s="78">
        <f>-IF('3. Założenia'!$C$55="TAK",J29,J18)</f>
        <v>0</v>
      </c>
      <c r="K62" s="78">
        <f>-IF('3. Założenia'!$C$55="TAK",K29,K18)</f>
        <v>0</v>
      </c>
      <c r="L62" s="78">
        <f>-IF('3. Założenia'!$C$55="TAK",L29,L18)</f>
        <v>0</v>
      </c>
      <c r="M62" s="78">
        <f>-IF('3. Założenia'!$C$55="TAK",M29,M18)</f>
        <v>0</v>
      </c>
      <c r="N62" s="78">
        <f>-IF('3. Założenia'!$C$55="TAK",N29,N18)</f>
        <v>0</v>
      </c>
      <c r="O62" s="78">
        <f>-IF('3. Założenia'!$C$55="TAK",O29,O18)</f>
        <v>0</v>
      </c>
      <c r="P62" s="78">
        <f>-IF('3. Założenia'!$C$55="TAK",P29,P18)</f>
        <v>0</v>
      </c>
      <c r="Q62" s="78">
        <f>-IF('3. Założenia'!$C$55="TAK",Q29,Q18)</f>
        <v>0</v>
      </c>
      <c r="R62" s="78">
        <f>-IF('3. Założenia'!$C$55="TAK",R29,R18)</f>
        <v>0</v>
      </c>
      <c r="S62" s="78">
        <f>-IF('3. Założenia'!$C$55="TAK",S29,S18)</f>
        <v>0</v>
      </c>
      <c r="T62" s="78">
        <f>-IF('3. Założenia'!$C$55="TAK",T29,T18)</f>
        <v>0</v>
      </c>
      <c r="U62" s="19"/>
      <c r="V62" s="19"/>
      <c r="W62" s="19"/>
      <c r="X62" s="19"/>
      <c r="Y62" s="19"/>
      <c r="Z62" s="19"/>
      <c r="AA62" s="19"/>
      <c r="AB62" s="19"/>
      <c r="AC62" s="19"/>
      <c r="AD62" s="19"/>
    </row>
    <row r="63" spans="2:30" ht="26">
      <c r="B63" s="215" t="s">
        <v>51</v>
      </c>
      <c r="C63" s="298" t="s">
        <v>456</v>
      </c>
      <c r="D63" s="157"/>
      <c r="E63" s="21" t="s">
        <v>164</v>
      </c>
      <c r="F63" s="78">
        <f>F64+F65+F66</f>
        <v>0</v>
      </c>
      <c r="G63" s="78">
        <f t="shared" ref="G63:T63" si="27">G64+G65+G66</f>
        <v>0</v>
      </c>
      <c r="H63" s="78">
        <f t="shared" si="27"/>
        <v>0</v>
      </c>
      <c r="I63" s="78">
        <f t="shared" si="27"/>
        <v>0</v>
      </c>
      <c r="J63" s="78">
        <f t="shared" si="27"/>
        <v>0</v>
      </c>
      <c r="K63" s="78">
        <f t="shared" si="27"/>
        <v>0</v>
      </c>
      <c r="L63" s="78">
        <f t="shared" si="27"/>
        <v>0</v>
      </c>
      <c r="M63" s="78">
        <f t="shared" si="27"/>
        <v>0</v>
      </c>
      <c r="N63" s="78">
        <f t="shared" si="27"/>
        <v>0</v>
      </c>
      <c r="O63" s="78">
        <f t="shared" si="27"/>
        <v>0</v>
      </c>
      <c r="P63" s="78">
        <f t="shared" si="27"/>
        <v>0</v>
      </c>
      <c r="Q63" s="78">
        <f t="shared" si="27"/>
        <v>0</v>
      </c>
      <c r="R63" s="78">
        <f t="shared" si="27"/>
        <v>0</v>
      </c>
      <c r="S63" s="78">
        <f t="shared" si="27"/>
        <v>0</v>
      </c>
      <c r="T63" s="78">
        <f t="shared" si="27"/>
        <v>0</v>
      </c>
      <c r="U63" s="19"/>
      <c r="V63" s="19"/>
      <c r="W63" s="19"/>
      <c r="X63" s="19"/>
      <c r="Y63" s="19"/>
      <c r="Z63" s="19"/>
      <c r="AA63" s="19"/>
      <c r="AB63" s="19"/>
      <c r="AC63" s="19"/>
      <c r="AD63" s="19"/>
    </row>
    <row r="64" spans="2:30">
      <c r="B64" s="215" t="s">
        <v>457</v>
      </c>
      <c r="C64" s="298" t="str">
        <f>'7. Wynagrodzenie partnera'!C108</f>
        <v>Cześć majątkowa</v>
      </c>
      <c r="D64" s="157"/>
      <c r="E64" s="21" t="s">
        <v>164</v>
      </c>
      <c r="F64" s="78">
        <f>'7. Wynagrodzenie partnera'!F108</f>
        <v>0</v>
      </c>
      <c r="G64" s="78">
        <f>'7. Wynagrodzenie partnera'!G108</f>
        <v>0</v>
      </c>
      <c r="H64" s="78">
        <f>'7. Wynagrodzenie partnera'!H108</f>
        <v>0</v>
      </c>
      <c r="I64" s="78">
        <f>'7. Wynagrodzenie partnera'!I108</f>
        <v>0</v>
      </c>
      <c r="J64" s="78">
        <f>'7. Wynagrodzenie partnera'!J108</f>
        <v>0</v>
      </c>
      <c r="K64" s="78">
        <f>'7. Wynagrodzenie partnera'!K108</f>
        <v>0</v>
      </c>
      <c r="L64" s="78">
        <f>'7. Wynagrodzenie partnera'!L108</f>
        <v>0</v>
      </c>
      <c r="M64" s="78">
        <f>'7. Wynagrodzenie partnera'!M108</f>
        <v>0</v>
      </c>
      <c r="N64" s="78">
        <f>'7. Wynagrodzenie partnera'!N108</f>
        <v>0</v>
      </c>
      <c r="O64" s="78">
        <f>'7. Wynagrodzenie partnera'!O108</f>
        <v>0</v>
      </c>
      <c r="P64" s="78">
        <f>'7. Wynagrodzenie partnera'!P108</f>
        <v>0</v>
      </c>
      <c r="Q64" s="78">
        <f>'7. Wynagrodzenie partnera'!Q108</f>
        <v>0</v>
      </c>
      <c r="R64" s="78">
        <f>'7. Wynagrodzenie partnera'!R108</f>
        <v>0</v>
      </c>
      <c r="S64" s="78">
        <f>'7. Wynagrodzenie partnera'!S108</f>
        <v>0</v>
      </c>
      <c r="T64" s="78">
        <f>'7. Wynagrodzenie partnera'!T108</f>
        <v>0</v>
      </c>
      <c r="U64" s="19"/>
      <c r="V64" s="19"/>
      <c r="W64" s="19"/>
      <c r="X64" s="19"/>
      <c r="Y64" s="19"/>
      <c r="Z64" s="19"/>
      <c r="AA64" s="19"/>
      <c r="AB64" s="19"/>
      <c r="AC64" s="19"/>
      <c r="AD64" s="19"/>
    </row>
    <row r="65" spans="2:35" s="216" customFormat="1">
      <c r="B65" s="215" t="s">
        <v>458</v>
      </c>
      <c r="C65" s="298" t="str">
        <f>'7. Wynagrodzenie partnera'!C114</f>
        <v>Część finansowa</v>
      </c>
      <c r="D65" s="157"/>
      <c r="E65" s="21" t="s">
        <v>164</v>
      </c>
      <c r="F65" s="78">
        <f>'7. Wynagrodzenie partnera'!F114</f>
        <v>0</v>
      </c>
      <c r="G65" s="78">
        <f>'7. Wynagrodzenie partnera'!G114</f>
        <v>0</v>
      </c>
      <c r="H65" s="78">
        <f>'7. Wynagrodzenie partnera'!H114</f>
        <v>0</v>
      </c>
      <c r="I65" s="78">
        <f>'7. Wynagrodzenie partnera'!I114</f>
        <v>0</v>
      </c>
      <c r="J65" s="78">
        <f>'7. Wynagrodzenie partnera'!J114</f>
        <v>0</v>
      </c>
      <c r="K65" s="78">
        <f>'7. Wynagrodzenie partnera'!K114</f>
        <v>0</v>
      </c>
      <c r="L65" s="78">
        <f>'7. Wynagrodzenie partnera'!L114</f>
        <v>0</v>
      </c>
      <c r="M65" s="78">
        <f>'7. Wynagrodzenie partnera'!M114</f>
        <v>0</v>
      </c>
      <c r="N65" s="78">
        <f>'7. Wynagrodzenie partnera'!N114</f>
        <v>0</v>
      </c>
      <c r="O65" s="78">
        <f>'7. Wynagrodzenie partnera'!O114</f>
        <v>0</v>
      </c>
      <c r="P65" s="78">
        <f>'7. Wynagrodzenie partnera'!P114</f>
        <v>0</v>
      </c>
      <c r="Q65" s="78">
        <f>'7. Wynagrodzenie partnera'!Q114</f>
        <v>0</v>
      </c>
      <c r="R65" s="78">
        <f>'7. Wynagrodzenie partnera'!R114</f>
        <v>0</v>
      </c>
      <c r="S65" s="78">
        <f>'7. Wynagrodzenie partnera'!S114</f>
        <v>0</v>
      </c>
      <c r="T65" s="78">
        <f>'7. Wynagrodzenie partnera'!T114</f>
        <v>0</v>
      </c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</row>
    <row r="66" spans="2:35" s="216" customFormat="1">
      <c r="B66" s="215" t="s">
        <v>459</v>
      </c>
      <c r="C66" s="298" t="str">
        <f>'7. Wynagrodzenie partnera'!C117</f>
        <v>Część utrzymaniowa</v>
      </c>
      <c r="D66" s="157"/>
      <c r="E66" s="21" t="s">
        <v>164</v>
      </c>
      <c r="F66" s="78">
        <f>'7. Wynagrodzenie partnera'!F117</f>
        <v>0</v>
      </c>
      <c r="G66" s="78">
        <f>'7. Wynagrodzenie partnera'!G117</f>
        <v>0</v>
      </c>
      <c r="H66" s="78">
        <f>'7. Wynagrodzenie partnera'!H117</f>
        <v>0</v>
      </c>
      <c r="I66" s="78">
        <f>'7. Wynagrodzenie partnera'!I117</f>
        <v>0</v>
      </c>
      <c r="J66" s="78">
        <f>'7. Wynagrodzenie partnera'!J117</f>
        <v>0</v>
      </c>
      <c r="K66" s="78">
        <f>'7. Wynagrodzenie partnera'!K117</f>
        <v>0</v>
      </c>
      <c r="L66" s="78">
        <f>'7. Wynagrodzenie partnera'!L117</f>
        <v>0</v>
      </c>
      <c r="M66" s="78">
        <f>'7. Wynagrodzenie partnera'!M117</f>
        <v>0</v>
      </c>
      <c r="N66" s="78">
        <f>'7. Wynagrodzenie partnera'!N117</f>
        <v>0</v>
      </c>
      <c r="O66" s="78">
        <f>'7. Wynagrodzenie partnera'!O117</f>
        <v>0</v>
      </c>
      <c r="P66" s="78">
        <f>'7. Wynagrodzenie partnera'!P117</f>
        <v>0</v>
      </c>
      <c r="Q66" s="78">
        <f>'7. Wynagrodzenie partnera'!Q117</f>
        <v>0</v>
      </c>
      <c r="R66" s="78">
        <f>'7. Wynagrodzenie partnera'!R117</f>
        <v>0</v>
      </c>
      <c r="S66" s="78">
        <f>'7. Wynagrodzenie partnera'!S117</f>
        <v>0</v>
      </c>
      <c r="T66" s="78">
        <f>'7. Wynagrodzenie partnera'!T117</f>
        <v>0</v>
      </c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</row>
    <row r="67" spans="2:35" s="216" customFormat="1" ht="30.65" customHeight="1">
      <c r="B67" s="215" t="s">
        <v>52</v>
      </c>
      <c r="C67" s="449" t="s">
        <v>508</v>
      </c>
      <c r="D67" s="450"/>
      <c r="E67" s="21" t="s">
        <v>164</v>
      </c>
      <c r="F67" s="78">
        <f>F68+F69</f>
        <v>0</v>
      </c>
      <c r="G67" s="78">
        <f t="shared" ref="G67:T67" si="28">G68+G69</f>
        <v>0</v>
      </c>
      <c r="H67" s="78">
        <f t="shared" si="28"/>
        <v>0</v>
      </c>
      <c r="I67" s="78">
        <f t="shared" si="28"/>
        <v>0</v>
      </c>
      <c r="J67" s="78">
        <f t="shared" si="28"/>
        <v>0</v>
      </c>
      <c r="K67" s="78">
        <f t="shared" si="28"/>
        <v>0</v>
      </c>
      <c r="L67" s="78">
        <f t="shared" si="28"/>
        <v>0</v>
      </c>
      <c r="M67" s="78">
        <f t="shared" si="28"/>
        <v>0</v>
      </c>
      <c r="N67" s="78">
        <f t="shared" si="28"/>
        <v>0</v>
      </c>
      <c r="O67" s="78">
        <f t="shared" si="28"/>
        <v>0</v>
      </c>
      <c r="P67" s="78">
        <f t="shared" si="28"/>
        <v>0</v>
      </c>
      <c r="Q67" s="78">
        <f t="shared" si="28"/>
        <v>0</v>
      </c>
      <c r="R67" s="78">
        <f t="shared" si="28"/>
        <v>0</v>
      </c>
      <c r="S67" s="78">
        <f t="shared" si="28"/>
        <v>0</v>
      </c>
      <c r="T67" s="78">
        <f t="shared" si="28"/>
        <v>0</v>
      </c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</row>
    <row r="68" spans="2:35" s="216" customFormat="1">
      <c r="B68" s="215" t="s">
        <v>506</v>
      </c>
      <c r="C68" s="298" t="str">
        <f>C64</f>
        <v>Cześć majątkowa</v>
      </c>
      <c r="D68" s="157"/>
      <c r="E68" s="21" t="s">
        <v>164</v>
      </c>
      <c r="F68" s="78">
        <f>IF('3. Założenia'!$C$55="TAK",'7. Wynagrodzenie partnera'!F111+'7. Wynagrodzenie partnera'!F113,0)</f>
        <v>0</v>
      </c>
      <c r="G68" s="78">
        <f>IF('3. Założenia'!$C$55="TAK",'7. Wynagrodzenie partnera'!G111+'7. Wynagrodzenie partnera'!G113,0)</f>
        <v>0</v>
      </c>
      <c r="H68" s="78">
        <f>IF('3. Założenia'!$C$55="TAK",'7. Wynagrodzenie partnera'!H111+'7. Wynagrodzenie partnera'!H113,0)</f>
        <v>0</v>
      </c>
      <c r="I68" s="78">
        <f>IF('3. Założenia'!$C$55="TAK",'7. Wynagrodzenie partnera'!I111+'7. Wynagrodzenie partnera'!I113,0)</f>
        <v>0</v>
      </c>
      <c r="J68" s="78">
        <f>IF('3. Założenia'!$C$55="TAK",'7. Wynagrodzenie partnera'!J111+'7. Wynagrodzenie partnera'!J113,0)</f>
        <v>0</v>
      </c>
      <c r="K68" s="78">
        <f>IF('3. Założenia'!$C$55="TAK",'7. Wynagrodzenie partnera'!K111+'7. Wynagrodzenie partnera'!K113,0)</f>
        <v>0</v>
      </c>
      <c r="L68" s="78">
        <f>IF('3. Założenia'!$C$55="TAK",'7. Wynagrodzenie partnera'!L111+'7. Wynagrodzenie partnera'!L113,0)</f>
        <v>0</v>
      </c>
      <c r="M68" s="78">
        <f>IF('3. Założenia'!$C$55="TAK",'7. Wynagrodzenie partnera'!M111+'7. Wynagrodzenie partnera'!M113,0)</f>
        <v>0</v>
      </c>
      <c r="N68" s="78">
        <f>IF('3. Założenia'!$C$55="TAK",'7. Wynagrodzenie partnera'!N111+'7. Wynagrodzenie partnera'!N113,0)</f>
        <v>0</v>
      </c>
      <c r="O68" s="78">
        <f>IF('3. Założenia'!$C$55="TAK",'7. Wynagrodzenie partnera'!O111+'7. Wynagrodzenie partnera'!O113,0)</f>
        <v>0</v>
      </c>
      <c r="P68" s="78">
        <f>IF('3. Założenia'!$C$55="TAK",'7. Wynagrodzenie partnera'!P111+'7. Wynagrodzenie partnera'!P113,0)</f>
        <v>0</v>
      </c>
      <c r="Q68" s="78">
        <f>IF('3. Założenia'!$C$55="TAK",'7. Wynagrodzenie partnera'!Q111+'7. Wynagrodzenie partnera'!Q113,0)</f>
        <v>0</v>
      </c>
      <c r="R68" s="78">
        <f>IF('3. Założenia'!$C$55="TAK",'7. Wynagrodzenie partnera'!R111+'7. Wynagrodzenie partnera'!R113,0)</f>
        <v>0</v>
      </c>
      <c r="S68" s="78">
        <f>IF('3. Założenia'!$C$55="TAK",'7. Wynagrodzenie partnera'!S111+'7. Wynagrodzenie partnera'!S113,0)</f>
        <v>0</v>
      </c>
      <c r="T68" s="78">
        <f>IF('3. Założenia'!$C$55="TAK",'7. Wynagrodzenie partnera'!T111+'7. Wynagrodzenie partnera'!T113,0)</f>
        <v>0</v>
      </c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</row>
    <row r="69" spans="2:35" s="216" customFormat="1">
      <c r="B69" s="215" t="s">
        <v>507</v>
      </c>
      <c r="C69" s="298" t="str">
        <f>C66</f>
        <v>Część utrzymaniowa</v>
      </c>
      <c r="D69" s="157"/>
      <c r="E69" s="21" t="s">
        <v>164</v>
      </c>
      <c r="F69" s="78">
        <f>IF('3. Założenia'!$C$55="TAK",'7. Wynagrodzenie partnera'!F119,0)</f>
        <v>0</v>
      </c>
      <c r="G69" s="78">
        <f>IF('3. Założenia'!$C$55="TAK",'7. Wynagrodzenie partnera'!G119,0)</f>
        <v>0</v>
      </c>
      <c r="H69" s="78">
        <f>IF('3. Założenia'!$C$55="TAK",'7. Wynagrodzenie partnera'!H119,0)</f>
        <v>0</v>
      </c>
      <c r="I69" s="78">
        <f>IF('3. Założenia'!$C$55="TAK",'7. Wynagrodzenie partnera'!I119,0)</f>
        <v>0</v>
      </c>
      <c r="J69" s="78">
        <f>IF('3. Założenia'!$C$55="TAK",'7. Wynagrodzenie partnera'!J119,0)</f>
        <v>0</v>
      </c>
      <c r="K69" s="78">
        <f>IF('3. Założenia'!$C$55="TAK",'7. Wynagrodzenie partnera'!K119,0)</f>
        <v>0</v>
      </c>
      <c r="L69" s="78">
        <f>IF('3. Założenia'!$C$55="TAK",'7. Wynagrodzenie partnera'!L119,0)</f>
        <v>0</v>
      </c>
      <c r="M69" s="78">
        <f>IF('3. Założenia'!$C$55="TAK",'7. Wynagrodzenie partnera'!M119,0)</f>
        <v>0</v>
      </c>
      <c r="N69" s="78">
        <f>IF('3. Założenia'!$C$55="TAK",'7. Wynagrodzenie partnera'!N119,0)</f>
        <v>0</v>
      </c>
      <c r="O69" s="78">
        <f>IF('3. Założenia'!$C$55="TAK",'7. Wynagrodzenie partnera'!O119,0)</f>
        <v>0</v>
      </c>
      <c r="P69" s="78">
        <f>IF('3. Założenia'!$C$55="TAK",'7. Wynagrodzenie partnera'!P119,0)</f>
        <v>0</v>
      </c>
      <c r="Q69" s="78">
        <f>IF('3. Założenia'!$C$55="TAK",'7. Wynagrodzenie partnera'!Q119,0)</f>
        <v>0</v>
      </c>
      <c r="R69" s="78">
        <f>IF('3. Założenia'!$C$55="TAK",'7. Wynagrodzenie partnera'!R119,0)</f>
        <v>0</v>
      </c>
      <c r="S69" s="78">
        <f>IF('3. Założenia'!$C$55="TAK",'7. Wynagrodzenie partnera'!S119,0)</f>
        <v>0</v>
      </c>
      <c r="T69" s="78">
        <f>IF('3. Założenia'!$C$55="TAK",'7. Wynagrodzenie partnera'!T119,0)</f>
        <v>0</v>
      </c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</row>
    <row r="70" spans="2:35">
      <c r="B70" s="215" t="s">
        <v>327</v>
      </c>
      <c r="C70" s="304" t="s">
        <v>3</v>
      </c>
      <c r="D70" s="157"/>
      <c r="E70" s="21" t="s">
        <v>164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f>IF('3. Założenia'!AA55="TAK",'8. Wartość rezydualna'!E15,'8. Wartość rezydualna'!E14)</f>
        <v>0</v>
      </c>
      <c r="U70" s="19"/>
      <c r="V70" s="19"/>
      <c r="W70" s="19"/>
      <c r="X70" s="19"/>
      <c r="Y70" s="19"/>
      <c r="Z70" s="19"/>
      <c r="AA70" s="19"/>
      <c r="AB70" s="19"/>
      <c r="AC70" s="19"/>
      <c r="AD70" s="19"/>
    </row>
    <row r="71" spans="2:35" ht="26">
      <c r="B71" s="215" t="s">
        <v>107</v>
      </c>
      <c r="C71" s="298" t="s">
        <v>505</v>
      </c>
      <c r="D71" s="157"/>
      <c r="E71" s="21" t="s">
        <v>164</v>
      </c>
      <c r="F71" s="78">
        <f t="shared" ref="F71:T71" si="29">-F57-F58+F60+F59-F61+F62-F63+F67+F70</f>
        <v>0</v>
      </c>
      <c r="G71" s="78">
        <f t="shared" si="29"/>
        <v>0</v>
      </c>
      <c r="H71" s="78">
        <f t="shared" si="29"/>
        <v>0</v>
      </c>
      <c r="I71" s="78">
        <f t="shared" si="29"/>
        <v>0</v>
      </c>
      <c r="J71" s="78">
        <f t="shared" si="29"/>
        <v>0</v>
      </c>
      <c r="K71" s="78">
        <f t="shared" si="29"/>
        <v>0</v>
      </c>
      <c r="L71" s="78">
        <f t="shared" si="29"/>
        <v>0</v>
      </c>
      <c r="M71" s="78">
        <f t="shared" si="29"/>
        <v>0</v>
      </c>
      <c r="N71" s="78">
        <f t="shared" si="29"/>
        <v>0</v>
      </c>
      <c r="O71" s="78">
        <f t="shared" si="29"/>
        <v>0</v>
      </c>
      <c r="P71" s="78">
        <f t="shared" si="29"/>
        <v>0</v>
      </c>
      <c r="Q71" s="78">
        <f t="shared" si="29"/>
        <v>0</v>
      </c>
      <c r="R71" s="78">
        <f t="shared" si="29"/>
        <v>0</v>
      </c>
      <c r="S71" s="78">
        <f t="shared" si="29"/>
        <v>0</v>
      </c>
      <c r="T71" s="78">
        <f t="shared" si="29"/>
        <v>0</v>
      </c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/>
      <c r="AF71"/>
      <c r="AG71"/>
      <c r="AH71"/>
      <c r="AI71"/>
    </row>
    <row r="72" spans="2:3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/>
      <c r="AF72"/>
      <c r="AG72"/>
      <c r="AH72"/>
      <c r="AI72"/>
    </row>
    <row r="73" spans="2:35">
      <c r="B73" s="43"/>
      <c r="C73" s="128" t="s">
        <v>70</v>
      </c>
      <c r="D73" s="212">
        <v>7.4999999999999997E-2</v>
      </c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19"/>
      <c r="V73" s="19"/>
      <c r="W73" s="19"/>
      <c r="X73" s="19"/>
      <c r="Y73" s="19"/>
      <c r="Z73" s="19"/>
      <c r="AA73" s="19"/>
      <c r="AB73" s="19"/>
      <c r="AC73" s="19"/>
      <c r="AD73" s="19"/>
    </row>
    <row r="74" spans="2:35">
      <c r="B74" s="43"/>
      <c r="C74" s="128" t="s">
        <v>356</v>
      </c>
      <c r="D74" s="213">
        <f>NPV(D73,F71:T71)</f>
        <v>0</v>
      </c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19"/>
      <c r="V74" s="19"/>
      <c r="W74" s="19"/>
      <c r="X74" s="19"/>
      <c r="Y74" s="19"/>
      <c r="Z74" s="19"/>
      <c r="AA74" s="19"/>
      <c r="AB74" s="19"/>
      <c r="AC74" s="19"/>
      <c r="AD74" s="19"/>
    </row>
    <row r="75" spans="2:35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</row>
    <row r="76" spans="2:35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</row>
    <row r="77" spans="2:35">
      <c r="B77" s="43"/>
      <c r="C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</row>
    <row r="78" spans="2:35">
      <c r="B78" s="43"/>
      <c r="C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</row>
    <row r="79" spans="2:35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</row>
    <row r="80" spans="2:35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</row>
    <row r="81" spans="2:30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</row>
    <row r="82" spans="2:30"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</row>
    <row r="83" spans="2:30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</row>
    <row r="84" spans="2:30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</row>
    <row r="85" spans="2:30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</row>
    <row r="86" spans="2:30"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</row>
    <row r="87" spans="2:30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</row>
    <row r="88" spans="2:30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</row>
    <row r="89" spans="2:30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</row>
    <row r="90" spans="2:30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</row>
    <row r="91" spans="2:30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</row>
    <row r="92" spans="2:30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</row>
    <row r="93" spans="2:30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</row>
    <row r="94" spans="2:30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</row>
    <row r="95" spans="2:30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</row>
    <row r="96" spans="2:30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</row>
    <row r="97" spans="2:30"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</row>
    <row r="98" spans="2:30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</row>
    <row r="99" spans="2:30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</row>
    <row r="100" spans="2:30"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</row>
    <row r="101" spans="2:30"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</row>
    <row r="102" spans="2:30"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</row>
    <row r="103" spans="2:30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</row>
    <row r="104" spans="2:30"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</row>
    <row r="105" spans="2:30"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</row>
    <row r="106" spans="2:30"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</row>
    <row r="107" spans="2:30"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</row>
    <row r="108" spans="2:30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</row>
    <row r="109" spans="2:30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</row>
    <row r="110" spans="2:30"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</row>
    <row r="111" spans="2:30"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</row>
    <row r="112" spans="2:30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</row>
    <row r="113" spans="2:30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</row>
    <row r="114" spans="2:30"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</row>
    <row r="115" spans="2:30"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</row>
    <row r="116" spans="2:30"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</row>
    <row r="117" spans="2:30"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</row>
    <row r="118" spans="2:30"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</row>
    <row r="119" spans="2:30"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</row>
    <row r="120" spans="2:30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</row>
    <row r="121" spans="2:30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</row>
    <row r="122" spans="2:30"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</row>
    <row r="123" spans="2:30"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</row>
    <row r="124" spans="2:30"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</row>
    <row r="125" spans="2:30"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</row>
    <row r="126" spans="2:30"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</row>
    <row r="127" spans="2:30"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</row>
    <row r="128" spans="2:30"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</row>
    <row r="129" spans="2:30"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</row>
    <row r="130" spans="2:30"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</row>
    <row r="131" spans="2:30"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</row>
    <row r="132" spans="2:30"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</row>
    <row r="133" spans="2:30"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</row>
    <row r="134" spans="2:30"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</row>
    <row r="135" spans="2:30"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</row>
    <row r="136" spans="2:30"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</row>
    <row r="137" spans="2:30"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</row>
  </sheetData>
  <mergeCells count="3">
    <mergeCell ref="C3:C4"/>
    <mergeCell ref="B32:C32"/>
    <mergeCell ref="C67:D67"/>
  </mergeCells>
  <pageMargins left="0.43307086614173229" right="0.74803149606299213" top="1.3779527559055118" bottom="0.98425196850393704" header="0.51181102362204722" footer="0.51181102362204722"/>
  <pageSetup paperSize="9" scale="49" firstPageNumber="26" pageOrder="overThenDown" orientation="landscape" r:id="rId1"/>
  <headerFooter>
    <oddHeader>&amp;C&amp;F</oddHeader>
    <oddFooter>&amp;C&amp;A&amp;R&amp;P/&amp;N</oddFooter>
  </headerFooter>
  <rowBreaks count="1" manualBreakCount="1">
    <brk id="30" min="1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AI124"/>
  <sheetViews>
    <sheetView view="pageBreakPreview" zoomScale="85" zoomScaleNormal="85" zoomScaleSheetLayoutView="85" zoomScalePageLayoutView="140" workbookViewId="0">
      <selection activeCell="H6" sqref="H6"/>
    </sheetView>
  </sheetViews>
  <sheetFormatPr defaultColWidth="9.1796875" defaultRowHeight="13"/>
  <cols>
    <col min="1" max="1" width="10.81640625" style="40" customWidth="1"/>
    <col min="2" max="2" width="9.1796875" style="40"/>
    <col min="3" max="3" width="29.453125" style="40" customWidth="1"/>
    <col min="4" max="4" width="13.7265625" style="40" bestFit="1" customWidth="1"/>
    <col min="5" max="5" width="12.7265625" style="40" customWidth="1"/>
    <col min="6" max="7" width="13.1796875" style="40" bestFit="1" customWidth="1"/>
    <col min="8" max="30" width="12.7265625" style="40" customWidth="1"/>
    <col min="31" max="16384" width="9.1796875" style="40"/>
  </cols>
  <sheetData>
    <row r="1" spans="1:30">
      <c r="B1" s="41"/>
      <c r="C1" s="41"/>
      <c r="D1" s="41"/>
      <c r="E1" s="32"/>
      <c r="F1" s="32">
        <v>1</v>
      </c>
      <c r="G1" s="32">
        <f>F1+1</f>
        <v>2</v>
      </c>
      <c r="H1" s="32">
        <f t="shared" ref="H1:T2" si="0">G1+1</f>
        <v>3</v>
      </c>
      <c r="I1" s="32">
        <f t="shared" si="0"/>
        <v>4</v>
      </c>
      <c r="J1" s="32">
        <f t="shared" si="0"/>
        <v>5</v>
      </c>
      <c r="K1" s="32">
        <f t="shared" si="0"/>
        <v>6</v>
      </c>
      <c r="L1" s="32">
        <f t="shared" si="0"/>
        <v>7</v>
      </c>
      <c r="M1" s="32">
        <f t="shared" si="0"/>
        <v>8</v>
      </c>
      <c r="N1" s="32">
        <f t="shared" si="0"/>
        <v>9</v>
      </c>
      <c r="O1" s="32">
        <f t="shared" si="0"/>
        <v>10</v>
      </c>
      <c r="P1" s="32">
        <f t="shared" si="0"/>
        <v>11</v>
      </c>
      <c r="Q1" s="32">
        <f t="shared" si="0"/>
        <v>12</v>
      </c>
      <c r="R1" s="32">
        <f t="shared" si="0"/>
        <v>13</v>
      </c>
      <c r="S1" s="32">
        <f t="shared" si="0"/>
        <v>14</v>
      </c>
      <c r="T1" s="32">
        <f t="shared" si="0"/>
        <v>15</v>
      </c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>
      <c r="B2" s="41"/>
      <c r="C2" s="15"/>
      <c r="D2" s="42"/>
      <c r="E2" s="43"/>
      <c r="F2" s="19">
        <f>'3. Założenia'!C42</f>
        <v>2024</v>
      </c>
      <c r="G2" s="19">
        <f>F2+1</f>
        <v>2025</v>
      </c>
      <c r="H2" s="19">
        <f t="shared" si="0"/>
        <v>2026</v>
      </c>
      <c r="I2" s="19">
        <f t="shared" si="0"/>
        <v>2027</v>
      </c>
      <c r="J2" s="19">
        <f t="shared" si="0"/>
        <v>2028</v>
      </c>
      <c r="K2" s="19">
        <f t="shared" si="0"/>
        <v>2029</v>
      </c>
      <c r="L2" s="19">
        <f t="shared" si="0"/>
        <v>2030</v>
      </c>
      <c r="M2" s="19">
        <f t="shared" si="0"/>
        <v>2031</v>
      </c>
      <c r="N2" s="19">
        <f t="shared" si="0"/>
        <v>2032</v>
      </c>
      <c r="O2" s="19">
        <f t="shared" si="0"/>
        <v>2033</v>
      </c>
      <c r="P2" s="19">
        <f t="shared" si="0"/>
        <v>2034</v>
      </c>
      <c r="Q2" s="19">
        <f t="shared" si="0"/>
        <v>2035</v>
      </c>
      <c r="R2" s="19">
        <f t="shared" si="0"/>
        <v>2036</v>
      </c>
      <c r="S2" s="19">
        <f t="shared" si="0"/>
        <v>2037</v>
      </c>
      <c r="T2" s="19">
        <f t="shared" si="0"/>
        <v>2038</v>
      </c>
      <c r="U2" s="146"/>
      <c r="V2" s="146"/>
      <c r="W2" s="146"/>
      <c r="X2" s="146"/>
      <c r="Y2" s="146"/>
      <c r="Z2" s="146"/>
      <c r="AA2" s="146"/>
      <c r="AB2" s="146"/>
      <c r="AC2" s="146"/>
      <c r="AD2" s="146"/>
    </row>
    <row r="3" spans="1:30">
      <c r="B3" s="41"/>
      <c r="C3" s="447" t="s">
        <v>394</v>
      </c>
      <c r="D3" s="42" t="s">
        <v>306</v>
      </c>
      <c r="E3" s="19">
        <f>IF('3. Założenia'!$C$48='7. Wynagrodzenie partnera'!F2,'3. Założenia'!$C$47,0)</f>
        <v>0</v>
      </c>
      <c r="F3" s="19">
        <f>IF('3. Założenia'!$C$48='7. Wynagrodzenie partnera'!F2,'3. Założenia'!$C$47,0)</f>
        <v>0</v>
      </c>
      <c r="G3" s="19">
        <f>IF('3. Założenia'!$C$48='7. Wynagrodzenie partnera'!G2,'3. Założenia'!$C$47,0)</f>
        <v>0</v>
      </c>
      <c r="H3" s="19">
        <f>IF('3. Założenia'!$C$48='7. Wynagrodzenie partnera'!H2,'3. Założenia'!$C$47,0)</f>
        <v>0</v>
      </c>
      <c r="I3" s="19">
        <f>IF('3. Założenia'!$C$48='7. Wynagrodzenie partnera'!I2,'3. Założenia'!$C$47,0)</f>
        <v>0</v>
      </c>
      <c r="J3" s="19">
        <f>IF('3. Założenia'!$C$48='7. Wynagrodzenie partnera'!J2,'3. Założenia'!$C$47,0)</f>
        <v>0</v>
      </c>
      <c r="K3" s="19">
        <f>IF('3. Założenia'!$C$48='7. Wynagrodzenie partnera'!K2,'3. Założenia'!$C$47,0)</f>
        <v>0</v>
      </c>
      <c r="L3" s="19">
        <f>IF('3. Założenia'!$C$48='7. Wynagrodzenie partnera'!L2,'3. Założenia'!$C$47,0)</f>
        <v>0</v>
      </c>
      <c r="M3" s="19">
        <f>IF('3. Założenia'!$C$48='7. Wynagrodzenie partnera'!M2,'3. Założenia'!$C$47,0)</f>
        <v>0</v>
      </c>
      <c r="N3" s="19">
        <f>IF('3. Założenia'!$C$48='7. Wynagrodzenie partnera'!N2,'3. Założenia'!$C$47,0)</f>
        <v>0</v>
      </c>
      <c r="O3" s="19">
        <f>IF('3. Założenia'!$C$48='7. Wynagrodzenie partnera'!O2,'3. Założenia'!$C$47,0)</f>
        <v>0</v>
      </c>
      <c r="P3" s="19">
        <f>IF('3. Założenia'!$C$48='7. Wynagrodzenie partnera'!P2,'3. Założenia'!$C$47,0)</f>
        <v>0</v>
      </c>
      <c r="Q3" s="19">
        <f>IF('3. Założenia'!$C$48='7. Wynagrodzenie partnera'!Q2,'3. Założenia'!$C$47,0)</f>
        <v>0</v>
      </c>
      <c r="R3" s="19">
        <f>IF('3. Założenia'!$C$48='7. Wynagrodzenie partnera'!R2,'3. Założenia'!$C$47,0)</f>
        <v>0</v>
      </c>
      <c r="S3" s="19">
        <f>IF('3. Założenia'!$C$48='7. Wynagrodzenie partnera'!S2,'3. Założenia'!$C$47,0)</f>
        <v>0</v>
      </c>
      <c r="T3" s="19">
        <f>IF('3. Założenia'!$C$48='7. Wynagrodzenie partnera'!T2,'3. Założenia'!$C$47,0)</f>
        <v>0</v>
      </c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>
      <c r="B4" s="41"/>
      <c r="C4" s="447"/>
      <c r="D4" s="42" t="s">
        <v>307</v>
      </c>
      <c r="E4" s="19">
        <f>IF('3. Założenia'!$C$48='7. Wynagrodzenie partnera'!F2,'3. Założenia'!$C$48,0)</f>
        <v>0</v>
      </c>
      <c r="F4" s="19">
        <f>IF('3. Założenia'!$C$48='7. Wynagrodzenie partnera'!F2,'3. Założenia'!$C$48,0)</f>
        <v>0</v>
      </c>
      <c r="G4" s="19">
        <f>IF('3. Założenia'!$C$48='7. Wynagrodzenie partnera'!G2,'3. Założenia'!$C$48,0)</f>
        <v>0</v>
      </c>
      <c r="H4" s="19">
        <f>IF('3. Założenia'!$C$48='7. Wynagrodzenie partnera'!H2,'3. Założenia'!$C$48,0)</f>
        <v>0</v>
      </c>
      <c r="I4" s="19">
        <f>IF('3. Założenia'!$C$48='7. Wynagrodzenie partnera'!I2,'3. Założenia'!$C$48,0)</f>
        <v>0</v>
      </c>
      <c r="J4" s="19">
        <f>IF('3. Założenia'!$C$48='7. Wynagrodzenie partnera'!J2,'3. Założenia'!$C$48,0)</f>
        <v>0</v>
      </c>
      <c r="K4" s="19">
        <f>IF('3. Założenia'!$C$48='7. Wynagrodzenie partnera'!K2,'3. Założenia'!$C$48,0)</f>
        <v>0</v>
      </c>
      <c r="L4" s="19">
        <f>IF('3. Założenia'!$C$48='7. Wynagrodzenie partnera'!L2,'3. Założenia'!$C$48,0)</f>
        <v>0</v>
      </c>
      <c r="M4" s="19">
        <f>IF('3. Założenia'!$C$48='7. Wynagrodzenie partnera'!M2,'3. Założenia'!$C$48,0)</f>
        <v>0</v>
      </c>
      <c r="N4" s="19">
        <f>IF('3. Założenia'!$C$48='7. Wynagrodzenie partnera'!N2,'3. Założenia'!$C$48,0)</f>
        <v>0</v>
      </c>
      <c r="O4" s="19">
        <f>IF('3. Założenia'!$C$48='7. Wynagrodzenie partnera'!O2,'3. Założenia'!$C$48,0)</f>
        <v>0</v>
      </c>
      <c r="P4" s="19">
        <f>IF('3. Założenia'!$C$48='7. Wynagrodzenie partnera'!P2,'3. Założenia'!$C$48,0)</f>
        <v>0</v>
      </c>
      <c r="Q4" s="19">
        <f>IF('3. Założenia'!$C$48='7. Wynagrodzenie partnera'!Q2,'3. Założenia'!$C$48,0)</f>
        <v>0</v>
      </c>
      <c r="R4" s="19">
        <f>IF('3. Założenia'!$C$48='7. Wynagrodzenie partnera'!R2,'3. Założenia'!$C$48,0)</f>
        <v>0</v>
      </c>
      <c r="S4" s="19">
        <f>IF('3. Założenia'!$C$48='7. Wynagrodzenie partnera'!S2,'3. Założenia'!$C$48,0)</f>
        <v>0</v>
      </c>
      <c r="T4" s="19">
        <f>IF('3. Założenia'!$C$48='7. Wynagrodzenie partnera'!T2,'3. Założenia'!$C$48,0)</f>
        <v>0</v>
      </c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>
      <c r="B5" s="41"/>
      <c r="C5" s="15"/>
      <c r="D5" s="42"/>
      <c r="E5" s="19">
        <f>IF(E2&gt;='3. Założenia'!$C$48,1,0)</f>
        <v>0</v>
      </c>
      <c r="F5" s="19">
        <f>IF(F2&gt;='3. Założenia'!$C$48,1,0)</f>
        <v>0</v>
      </c>
      <c r="G5" s="19">
        <f>IF(G2&gt;='3. Założenia'!$C$48,1,0)</f>
        <v>1</v>
      </c>
      <c r="H5" s="19">
        <f>IF(H2&gt;='3. Założenia'!$C$48,1,0)</f>
        <v>1</v>
      </c>
      <c r="I5" s="19">
        <f>IF(I2&gt;='3. Założenia'!$C$48,1,0)</f>
        <v>1</v>
      </c>
      <c r="J5" s="19">
        <f>IF(J2&gt;='3. Założenia'!$C$48,1,0)</f>
        <v>1</v>
      </c>
      <c r="K5" s="19">
        <f>IF(K2&gt;='3. Założenia'!$C$48,1,0)</f>
        <v>1</v>
      </c>
      <c r="L5" s="19">
        <f>IF(L2&gt;='3. Założenia'!$C$48,1,0)</f>
        <v>1</v>
      </c>
      <c r="M5" s="19">
        <f>IF(M2&gt;='3. Założenia'!$C$48,1,0)</f>
        <v>1</v>
      </c>
      <c r="N5" s="19">
        <f>IF(N2&gt;='3. Założenia'!$C$48,1,0)</f>
        <v>1</v>
      </c>
      <c r="O5" s="19">
        <f>IF(O2&gt;='3. Założenia'!$C$48,1,0)</f>
        <v>1</v>
      </c>
      <c r="P5" s="19">
        <f>IF(P2&gt;='3. Założenia'!$C$48,1,0)</f>
        <v>1</v>
      </c>
      <c r="Q5" s="19">
        <f>IF(Q2&gt;='3. Założenia'!$C$48,1,0)</f>
        <v>1</v>
      </c>
      <c r="R5" s="19">
        <f>IF(R2&gt;='3. Założenia'!$C$48,1,0)</f>
        <v>1</v>
      </c>
      <c r="S5" s="19">
        <f>IF(S2&gt;='3. Założenia'!$C$48,1,0)</f>
        <v>1</v>
      </c>
      <c r="T5" s="19">
        <f>IF(T2&gt;='3. Założenia'!$C$48,1,0)</f>
        <v>1</v>
      </c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>
      <c r="B6" s="41"/>
      <c r="C6" s="138"/>
      <c r="D6" s="42"/>
      <c r="E6" s="19">
        <f t="shared" ref="E6:G6" si="1">IF(E5=0,0,IF(E3=0,12,12-E3))</f>
        <v>0</v>
      </c>
      <c r="F6" s="19">
        <f t="shared" si="1"/>
        <v>0</v>
      </c>
      <c r="G6" s="19">
        <f t="shared" si="1"/>
        <v>12</v>
      </c>
      <c r="H6" s="19">
        <f>IF(H5=0,0,IF(H3=0,12,12-H3))</f>
        <v>12</v>
      </c>
      <c r="I6" s="19">
        <f t="shared" ref="I6:T6" si="2">IF(I5=0,0,IF(I3=0,12,12-I3))</f>
        <v>12</v>
      </c>
      <c r="J6" s="19">
        <f t="shared" si="2"/>
        <v>12</v>
      </c>
      <c r="K6" s="19">
        <f t="shared" si="2"/>
        <v>12</v>
      </c>
      <c r="L6" s="19">
        <f t="shared" si="2"/>
        <v>12</v>
      </c>
      <c r="M6" s="19">
        <f t="shared" si="2"/>
        <v>12</v>
      </c>
      <c r="N6" s="19">
        <f t="shared" si="2"/>
        <v>12</v>
      </c>
      <c r="O6" s="19">
        <f t="shared" si="2"/>
        <v>12</v>
      </c>
      <c r="P6" s="19">
        <f t="shared" si="2"/>
        <v>12</v>
      </c>
      <c r="Q6" s="19">
        <f t="shared" si="2"/>
        <v>12</v>
      </c>
      <c r="R6" s="19">
        <f t="shared" si="2"/>
        <v>12</v>
      </c>
      <c r="S6" s="19">
        <f t="shared" si="2"/>
        <v>12</v>
      </c>
      <c r="T6" s="19">
        <f t="shared" si="2"/>
        <v>12</v>
      </c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>
      <c r="B7" s="41"/>
      <c r="C7" s="15"/>
      <c r="D7" s="42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>
      <c r="B8" s="41"/>
      <c r="C8" s="15"/>
      <c r="D8" s="42"/>
      <c r="E8" s="4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>
      <c r="A9" s="44"/>
      <c r="B9" s="45" t="s">
        <v>343</v>
      </c>
      <c r="C9" s="26"/>
      <c r="D9" s="41"/>
      <c r="E9" s="41"/>
      <c r="F9" s="46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1:30">
      <c r="A10" s="44"/>
      <c r="B10" s="64"/>
      <c r="C10" s="62"/>
      <c r="D10" s="33" t="s">
        <v>90</v>
      </c>
      <c r="E10" s="63" t="s">
        <v>91</v>
      </c>
      <c r="F10" s="63">
        <f>F2</f>
        <v>2024</v>
      </c>
      <c r="G10" s="63">
        <f t="shared" ref="G10:T10" si="3">G2</f>
        <v>2025</v>
      </c>
      <c r="H10" s="63">
        <f t="shared" si="3"/>
        <v>2026</v>
      </c>
      <c r="I10" s="63">
        <f t="shared" si="3"/>
        <v>2027</v>
      </c>
      <c r="J10" s="63">
        <f t="shared" si="3"/>
        <v>2028</v>
      </c>
      <c r="K10" s="63">
        <f t="shared" si="3"/>
        <v>2029</v>
      </c>
      <c r="L10" s="63">
        <f t="shared" si="3"/>
        <v>2030</v>
      </c>
      <c r="M10" s="63">
        <f t="shared" si="3"/>
        <v>2031</v>
      </c>
      <c r="N10" s="63">
        <f t="shared" si="3"/>
        <v>2032</v>
      </c>
      <c r="O10" s="63">
        <f t="shared" si="3"/>
        <v>2033</v>
      </c>
      <c r="P10" s="63">
        <f t="shared" si="3"/>
        <v>2034</v>
      </c>
      <c r="Q10" s="63">
        <f t="shared" si="3"/>
        <v>2035</v>
      </c>
      <c r="R10" s="63">
        <f t="shared" si="3"/>
        <v>2036</v>
      </c>
      <c r="S10" s="63">
        <f t="shared" si="3"/>
        <v>2037</v>
      </c>
      <c r="T10" s="63">
        <f t="shared" si="3"/>
        <v>2038</v>
      </c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1:30">
      <c r="A11" s="44"/>
      <c r="B11" s="39" t="s">
        <v>21</v>
      </c>
      <c r="C11" s="28" t="str">
        <f>'6b. Plan kosztów i oszczędności'!C13</f>
        <v>Koszty Podmiotu Publicznego</v>
      </c>
      <c r="D11" s="38" t="s">
        <v>164</v>
      </c>
      <c r="E11" s="74">
        <f>SUM(F11:AD11)</f>
        <v>0</v>
      </c>
      <c r="F11" s="78">
        <f>'6b. Plan kosztów i oszczędności'!F13</f>
        <v>0</v>
      </c>
      <c r="G11" s="78">
        <f>'6b. Plan kosztów i oszczędności'!G13</f>
        <v>0</v>
      </c>
      <c r="H11" s="78">
        <f>'6b. Plan kosztów i oszczędności'!H13</f>
        <v>0</v>
      </c>
      <c r="I11" s="78">
        <f>'6b. Plan kosztów i oszczędności'!I13</f>
        <v>0</v>
      </c>
      <c r="J11" s="78">
        <f>'6b. Plan kosztów i oszczędności'!J13</f>
        <v>0</v>
      </c>
      <c r="K11" s="78">
        <f>'6b. Plan kosztów i oszczędności'!K13</f>
        <v>0</v>
      </c>
      <c r="L11" s="78">
        <f>'6b. Plan kosztów i oszczędności'!L13</f>
        <v>0</v>
      </c>
      <c r="M11" s="78">
        <f>'6b. Plan kosztów i oszczędności'!M13</f>
        <v>0</v>
      </c>
      <c r="N11" s="78">
        <f>'6b. Plan kosztów i oszczędności'!N13</f>
        <v>0</v>
      </c>
      <c r="O11" s="78">
        <f>'6b. Plan kosztów i oszczędności'!O13</f>
        <v>0</v>
      </c>
      <c r="P11" s="78">
        <f>'6b. Plan kosztów i oszczędności'!P13</f>
        <v>0</v>
      </c>
      <c r="Q11" s="78">
        <f>'6b. Plan kosztów i oszczędności'!Q13</f>
        <v>0</v>
      </c>
      <c r="R11" s="78">
        <f>'6b. Plan kosztów i oszczędności'!R13</f>
        <v>0</v>
      </c>
      <c r="S11" s="78">
        <f>'6b. Plan kosztów i oszczędności'!S13</f>
        <v>0</v>
      </c>
      <c r="T11" s="78">
        <f>'6b. Plan kosztów i oszczędności'!T13</f>
        <v>0</v>
      </c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1:30">
      <c r="A12" s="44"/>
      <c r="B12" s="39" t="s">
        <v>16</v>
      </c>
      <c r="C12" s="28" t="str">
        <f>'6b. Plan kosztów i oszczędności'!C12</f>
        <v>Koszty partnera prywatnego</v>
      </c>
      <c r="D12" s="38" t="s">
        <v>164</v>
      </c>
      <c r="E12" s="74">
        <f>SUM(F12:AD12)</f>
        <v>0</v>
      </c>
      <c r="F12" s="78">
        <f>'6b. Plan kosztów i oszczędności'!F12</f>
        <v>0</v>
      </c>
      <c r="G12" s="78">
        <f>'6b. Plan kosztów i oszczędności'!G12</f>
        <v>0</v>
      </c>
      <c r="H12" s="78">
        <f>'6b. Plan kosztów i oszczędności'!H12</f>
        <v>0</v>
      </c>
      <c r="I12" s="78">
        <f>'6b. Plan kosztów i oszczędności'!I12</f>
        <v>0</v>
      </c>
      <c r="J12" s="78">
        <f>'6b. Plan kosztów i oszczędności'!J12</f>
        <v>0</v>
      </c>
      <c r="K12" s="78">
        <f>'6b. Plan kosztów i oszczędności'!K12</f>
        <v>0</v>
      </c>
      <c r="L12" s="78">
        <f>'6b. Plan kosztów i oszczędności'!L12</f>
        <v>0</v>
      </c>
      <c r="M12" s="78">
        <f>'6b. Plan kosztów i oszczędności'!M12</f>
        <v>0</v>
      </c>
      <c r="N12" s="78">
        <f>'6b. Plan kosztów i oszczędności'!N12</f>
        <v>0</v>
      </c>
      <c r="O12" s="78">
        <f>'6b. Plan kosztów i oszczędności'!O12</f>
        <v>0</v>
      </c>
      <c r="P12" s="78">
        <f>'6b. Plan kosztów i oszczędności'!P12</f>
        <v>0</v>
      </c>
      <c r="Q12" s="78">
        <f>'6b. Plan kosztów i oszczędności'!Q12</f>
        <v>0</v>
      </c>
      <c r="R12" s="78">
        <f>'6b. Plan kosztów i oszczędności'!R12</f>
        <v>0</v>
      </c>
      <c r="S12" s="78">
        <f>'6b. Plan kosztów i oszczędności'!S12</f>
        <v>0</v>
      </c>
      <c r="T12" s="78">
        <f>'6b. Plan kosztów i oszczędności'!T12</f>
        <v>0</v>
      </c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0">
      <c r="A13" s="44"/>
      <c r="B13" s="39"/>
      <c r="C13" s="20" t="s">
        <v>76</v>
      </c>
      <c r="D13" s="38" t="s">
        <v>164</v>
      </c>
      <c r="E13" s="75">
        <f t="shared" ref="E13:T13" si="4">SUM(E11:E12)</f>
        <v>0</v>
      </c>
      <c r="F13" s="75">
        <f t="shared" si="4"/>
        <v>0</v>
      </c>
      <c r="G13" s="75">
        <f t="shared" si="4"/>
        <v>0</v>
      </c>
      <c r="H13" s="75">
        <f t="shared" si="4"/>
        <v>0</v>
      </c>
      <c r="I13" s="75">
        <f t="shared" si="4"/>
        <v>0</v>
      </c>
      <c r="J13" s="75">
        <f t="shared" si="4"/>
        <v>0</v>
      </c>
      <c r="K13" s="75">
        <f t="shared" si="4"/>
        <v>0</v>
      </c>
      <c r="L13" s="75">
        <f t="shared" si="4"/>
        <v>0</v>
      </c>
      <c r="M13" s="75">
        <f t="shared" si="4"/>
        <v>0</v>
      </c>
      <c r="N13" s="75">
        <f t="shared" si="4"/>
        <v>0</v>
      </c>
      <c r="O13" s="75">
        <f t="shared" si="4"/>
        <v>0</v>
      </c>
      <c r="P13" s="75">
        <f t="shared" si="4"/>
        <v>0</v>
      </c>
      <c r="Q13" s="75">
        <f t="shared" si="4"/>
        <v>0</v>
      </c>
      <c r="R13" s="75">
        <f t="shared" si="4"/>
        <v>0</v>
      </c>
      <c r="S13" s="75">
        <f t="shared" si="4"/>
        <v>0</v>
      </c>
      <c r="T13" s="75">
        <f t="shared" si="4"/>
        <v>0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>
      <c r="A14" s="44"/>
      <c r="B14" s="41"/>
      <c r="C14" s="15"/>
      <c r="D14" s="15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>
      <c r="A15" s="44"/>
      <c r="B15" s="45" t="s">
        <v>344</v>
      </c>
      <c r="C15" s="26"/>
      <c r="D15" s="41"/>
      <c r="E15" s="41"/>
      <c r="F15" s="46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0">
      <c r="A16" s="44"/>
      <c r="B16" s="64"/>
      <c r="C16" s="62"/>
      <c r="D16" s="33" t="s">
        <v>90</v>
      </c>
      <c r="E16" s="63" t="s">
        <v>91</v>
      </c>
      <c r="F16" s="63">
        <f t="shared" ref="F16:T16" si="5">F10</f>
        <v>2024</v>
      </c>
      <c r="G16" s="63">
        <f t="shared" si="5"/>
        <v>2025</v>
      </c>
      <c r="H16" s="63">
        <f t="shared" si="5"/>
        <v>2026</v>
      </c>
      <c r="I16" s="63">
        <f t="shared" si="5"/>
        <v>2027</v>
      </c>
      <c r="J16" s="63">
        <f t="shared" si="5"/>
        <v>2028</v>
      </c>
      <c r="K16" s="63">
        <f t="shared" si="5"/>
        <v>2029</v>
      </c>
      <c r="L16" s="63">
        <f t="shared" si="5"/>
        <v>2030</v>
      </c>
      <c r="M16" s="63">
        <f t="shared" si="5"/>
        <v>2031</v>
      </c>
      <c r="N16" s="63">
        <f t="shared" si="5"/>
        <v>2032</v>
      </c>
      <c r="O16" s="63">
        <f t="shared" si="5"/>
        <v>2033</v>
      </c>
      <c r="P16" s="63">
        <f t="shared" si="5"/>
        <v>2034</v>
      </c>
      <c r="Q16" s="63">
        <f t="shared" si="5"/>
        <v>2035</v>
      </c>
      <c r="R16" s="63">
        <f t="shared" si="5"/>
        <v>2036</v>
      </c>
      <c r="S16" s="63">
        <f t="shared" si="5"/>
        <v>2037</v>
      </c>
      <c r="T16" s="63">
        <f t="shared" si="5"/>
        <v>2038</v>
      </c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0">
      <c r="A17" s="44"/>
      <c r="B17" s="39" t="s">
        <v>21</v>
      </c>
      <c r="C17" s="28" t="str">
        <f>'6b. Plan kosztów i oszczędności'!C18</f>
        <v>Oszczędność zużycia energii</v>
      </c>
      <c r="D17" s="38" t="s">
        <v>164</v>
      </c>
      <c r="E17" s="74">
        <f>SUM(F17:AD17)</f>
        <v>0</v>
      </c>
      <c r="F17" s="78">
        <f>'6b. Plan kosztów i oszczędności'!F18</f>
        <v>0</v>
      </c>
      <c r="G17" s="78">
        <f>'6b. Plan kosztów i oszczędności'!G18</f>
        <v>0</v>
      </c>
      <c r="H17" s="78">
        <f>'6b. Plan kosztów i oszczędności'!H18</f>
        <v>0</v>
      </c>
      <c r="I17" s="78">
        <f>'6b. Plan kosztów i oszczędności'!I18</f>
        <v>0</v>
      </c>
      <c r="J17" s="78">
        <f>'6b. Plan kosztów i oszczędności'!J18</f>
        <v>0</v>
      </c>
      <c r="K17" s="78">
        <f>'6b. Plan kosztów i oszczędności'!K18</f>
        <v>0</v>
      </c>
      <c r="L17" s="78">
        <f>'6b. Plan kosztów i oszczędności'!L18</f>
        <v>0</v>
      </c>
      <c r="M17" s="78">
        <f>'6b. Plan kosztów i oszczędności'!M18</f>
        <v>0</v>
      </c>
      <c r="N17" s="78">
        <f>'6b. Plan kosztów i oszczędności'!N18</f>
        <v>0</v>
      </c>
      <c r="O17" s="78">
        <f>'6b. Plan kosztów i oszczędności'!O18</f>
        <v>0</v>
      </c>
      <c r="P17" s="78">
        <f>'6b. Plan kosztów i oszczędności'!P18</f>
        <v>0</v>
      </c>
      <c r="Q17" s="78">
        <f>'6b. Plan kosztów i oszczędności'!Q18</f>
        <v>0</v>
      </c>
      <c r="R17" s="78">
        <f>'6b. Plan kosztów i oszczędności'!R18</f>
        <v>0</v>
      </c>
      <c r="S17" s="78">
        <f>'6b. Plan kosztów i oszczędności'!S18</f>
        <v>0</v>
      </c>
      <c r="T17" s="78">
        <f>'6b. Plan kosztów i oszczędności'!T18</f>
        <v>0</v>
      </c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>
      <c r="A18" s="44"/>
      <c r="B18" s="39"/>
      <c r="C18" s="20" t="s">
        <v>76</v>
      </c>
      <c r="D18" s="38" t="s">
        <v>164</v>
      </c>
      <c r="E18" s="75">
        <f t="shared" ref="E18:T18" si="6">SUM(E17:E17)</f>
        <v>0</v>
      </c>
      <c r="F18" s="75">
        <f t="shared" si="6"/>
        <v>0</v>
      </c>
      <c r="G18" s="75">
        <f t="shared" si="6"/>
        <v>0</v>
      </c>
      <c r="H18" s="75">
        <f t="shared" si="6"/>
        <v>0</v>
      </c>
      <c r="I18" s="75">
        <f t="shared" si="6"/>
        <v>0</v>
      </c>
      <c r="J18" s="75">
        <f t="shared" si="6"/>
        <v>0</v>
      </c>
      <c r="K18" s="75">
        <f t="shared" si="6"/>
        <v>0</v>
      </c>
      <c r="L18" s="75">
        <f t="shared" si="6"/>
        <v>0</v>
      </c>
      <c r="M18" s="75">
        <f t="shared" si="6"/>
        <v>0</v>
      </c>
      <c r="N18" s="75">
        <f t="shared" si="6"/>
        <v>0</v>
      </c>
      <c r="O18" s="75">
        <f t="shared" si="6"/>
        <v>0</v>
      </c>
      <c r="P18" s="75">
        <f t="shared" si="6"/>
        <v>0</v>
      </c>
      <c r="Q18" s="75">
        <f t="shared" si="6"/>
        <v>0</v>
      </c>
      <c r="R18" s="75">
        <f t="shared" si="6"/>
        <v>0</v>
      </c>
      <c r="S18" s="75">
        <f t="shared" si="6"/>
        <v>0</v>
      </c>
      <c r="T18" s="75">
        <f t="shared" si="6"/>
        <v>0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>
      <c r="A19" s="44"/>
      <c r="B19" s="41"/>
      <c r="C19" s="15"/>
      <c r="D19" s="15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>
      <c r="A20" s="44"/>
      <c r="B20" s="45" t="s">
        <v>345</v>
      </c>
      <c r="C20" s="26"/>
      <c r="D20" s="41"/>
      <c r="E20" s="41"/>
      <c r="F20" s="46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0">
      <c r="A21" s="44"/>
      <c r="B21" s="64"/>
      <c r="C21" s="62"/>
      <c r="D21" s="33" t="s">
        <v>90</v>
      </c>
      <c r="E21" s="63" t="s">
        <v>91</v>
      </c>
      <c r="F21" s="63">
        <f t="shared" ref="F21:T21" si="7">F16</f>
        <v>2024</v>
      </c>
      <c r="G21" s="63">
        <f t="shared" si="7"/>
        <v>2025</v>
      </c>
      <c r="H21" s="63">
        <f t="shared" si="7"/>
        <v>2026</v>
      </c>
      <c r="I21" s="63">
        <f t="shared" si="7"/>
        <v>2027</v>
      </c>
      <c r="J21" s="63">
        <f t="shared" si="7"/>
        <v>2028</v>
      </c>
      <c r="K21" s="63">
        <f t="shared" si="7"/>
        <v>2029</v>
      </c>
      <c r="L21" s="63">
        <f t="shared" si="7"/>
        <v>2030</v>
      </c>
      <c r="M21" s="63">
        <f t="shared" si="7"/>
        <v>2031</v>
      </c>
      <c r="N21" s="63">
        <f t="shared" si="7"/>
        <v>2032</v>
      </c>
      <c r="O21" s="63">
        <f t="shared" si="7"/>
        <v>2033</v>
      </c>
      <c r="P21" s="63">
        <f t="shared" si="7"/>
        <v>2034</v>
      </c>
      <c r="Q21" s="63">
        <f t="shared" si="7"/>
        <v>2035</v>
      </c>
      <c r="R21" s="63">
        <f t="shared" si="7"/>
        <v>2036</v>
      </c>
      <c r="S21" s="63">
        <f t="shared" si="7"/>
        <v>2037</v>
      </c>
      <c r="T21" s="63">
        <f t="shared" si="7"/>
        <v>2038</v>
      </c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>
      <c r="A22" s="44"/>
      <c r="B22" s="39" t="s">
        <v>16</v>
      </c>
      <c r="C22" s="28" t="str">
        <f>'6b. Plan kosztów i oszczędności'!C24</f>
        <v>Koszty Podmiotu Publicznego</v>
      </c>
      <c r="D22" s="38" t="s">
        <v>164</v>
      </c>
      <c r="E22" s="74">
        <f>SUM(F22:AD22)</f>
        <v>0</v>
      </c>
      <c r="F22" s="78">
        <f>'6b. Plan kosztów i oszczędności'!F24</f>
        <v>0</v>
      </c>
      <c r="G22" s="78">
        <f>'6b. Plan kosztów i oszczędności'!G24</f>
        <v>0</v>
      </c>
      <c r="H22" s="78">
        <f>'6b. Plan kosztów i oszczędności'!H24</f>
        <v>0</v>
      </c>
      <c r="I22" s="78">
        <f>'6b. Plan kosztów i oszczędności'!I24</f>
        <v>0</v>
      </c>
      <c r="J22" s="78">
        <f>'6b. Plan kosztów i oszczędności'!J24</f>
        <v>0</v>
      </c>
      <c r="K22" s="78">
        <f>'6b. Plan kosztów i oszczędności'!K24</f>
        <v>0</v>
      </c>
      <c r="L22" s="78">
        <f>'6b. Plan kosztów i oszczędności'!L24</f>
        <v>0</v>
      </c>
      <c r="M22" s="78">
        <f>'6b. Plan kosztów i oszczędności'!M24</f>
        <v>0</v>
      </c>
      <c r="N22" s="78">
        <f>'6b. Plan kosztów i oszczędności'!N24</f>
        <v>0</v>
      </c>
      <c r="O22" s="78">
        <f>'6b. Plan kosztów i oszczędności'!O24</f>
        <v>0</v>
      </c>
      <c r="P22" s="78">
        <f>'6b. Plan kosztów i oszczędności'!P24</f>
        <v>0</v>
      </c>
      <c r="Q22" s="78">
        <f>'6b. Plan kosztów i oszczędności'!Q24</f>
        <v>0</v>
      </c>
      <c r="R22" s="78">
        <f>'6b. Plan kosztów i oszczędności'!R24</f>
        <v>0</v>
      </c>
      <c r="S22" s="78">
        <f>'6b. Plan kosztów i oszczędności'!S24</f>
        <v>0</v>
      </c>
      <c r="T22" s="78">
        <f>'6b. Plan kosztów i oszczędności'!T24</f>
        <v>0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0">
      <c r="A23" s="44"/>
      <c r="B23" s="39" t="s">
        <v>29</v>
      </c>
      <c r="C23" s="28" t="str">
        <f>'6b. Plan kosztów i oszczędności'!C23</f>
        <v>Koszty partnera prywatnego</v>
      </c>
      <c r="D23" s="38" t="s">
        <v>164</v>
      </c>
      <c r="E23" s="74">
        <f>SUM(F23:AD23)</f>
        <v>0</v>
      </c>
      <c r="F23" s="78">
        <f>'6b. Plan kosztów i oszczędności'!F23</f>
        <v>0</v>
      </c>
      <c r="G23" s="78">
        <f>'6b. Plan kosztów i oszczędności'!G23</f>
        <v>0</v>
      </c>
      <c r="H23" s="78">
        <f>'6b. Plan kosztów i oszczędności'!H23</f>
        <v>0</v>
      </c>
      <c r="I23" s="78">
        <f>'6b. Plan kosztów i oszczędności'!I23</f>
        <v>0</v>
      </c>
      <c r="J23" s="78">
        <f>'6b. Plan kosztów i oszczędności'!J23</f>
        <v>0</v>
      </c>
      <c r="K23" s="78">
        <f>'6b. Plan kosztów i oszczędności'!K23</f>
        <v>0</v>
      </c>
      <c r="L23" s="78">
        <f>'6b. Plan kosztów i oszczędności'!L23</f>
        <v>0</v>
      </c>
      <c r="M23" s="78">
        <f>'6b. Plan kosztów i oszczędności'!M23</f>
        <v>0</v>
      </c>
      <c r="N23" s="78">
        <f>'6b. Plan kosztów i oszczędności'!N23</f>
        <v>0</v>
      </c>
      <c r="O23" s="78">
        <f>'6b. Plan kosztów i oszczędności'!O23</f>
        <v>0</v>
      </c>
      <c r="P23" s="78">
        <f>'6b. Plan kosztów i oszczędności'!P23</f>
        <v>0</v>
      </c>
      <c r="Q23" s="78">
        <f>'6b. Plan kosztów i oszczędności'!Q23</f>
        <v>0</v>
      </c>
      <c r="R23" s="78">
        <f>'6b. Plan kosztów i oszczędności'!R23</f>
        <v>0</v>
      </c>
      <c r="S23" s="78">
        <f>'6b. Plan kosztów i oszczędności'!S23</f>
        <v>0</v>
      </c>
      <c r="T23" s="78">
        <f>'6b. Plan kosztów i oszczędności'!T23</f>
        <v>0</v>
      </c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>
      <c r="A24" s="44"/>
      <c r="B24" s="39"/>
      <c r="C24" s="20" t="s">
        <v>76</v>
      </c>
      <c r="D24" s="38" t="s">
        <v>164</v>
      </c>
      <c r="E24" s="75">
        <f t="shared" ref="E24:T24" si="8">SUM(E22:E23)</f>
        <v>0</v>
      </c>
      <c r="F24" s="75">
        <f t="shared" si="8"/>
        <v>0</v>
      </c>
      <c r="G24" s="75">
        <f t="shared" si="8"/>
        <v>0</v>
      </c>
      <c r="H24" s="75">
        <f t="shared" si="8"/>
        <v>0</v>
      </c>
      <c r="I24" s="75">
        <f t="shared" si="8"/>
        <v>0</v>
      </c>
      <c r="J24" s="75">
        <f t="shared" si="8"/>
        <v>0</v>
      </c>
      <c r="K24" s="75">
        <f t="shared" si="8"/>
        <v>0</v>
      </c>
      <c r="L24" s="75">
        <f t="shared" si="8"/>
        <v>0</v>
      </c>
      <c r="M24" s="75">
        <f t="shared" si="8"/>
        <v>0</v>
      </c>
      <c r="N24" s="75">
        <f t="shared" si="8"/>
        <v>0</v>
      </c>
      <c r="O24" s="75">
        <f t="shared" si="8"/>
        <v>0</v>
      </c>
      <c r="P24" s="75">
        <f t="shared" si="8"/>
        <v>0</v>
      </c>
      <c r="Q24" s="75">
        <f t="shared" si="8"/>
        <v>0</v>
      </c>
      <c r="R24" s="75">
        <f t="shared" si="8"/>
        <v>0</v>
      </c>
      <c r="S24" s="75">
        <f t="shared" si="8"/>
        <v>0</v>
      </c>
      <c r="T24" s="75">
        <f t="shared" si="8"/>
        <v>0</v>
      </c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>
      <c r="A25" s="44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7"/>
      <c r="R25" s="47"/>
      <c r="S25" s="47"/>
      <c r="T25" s="43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>
      <c r="A26" s="44"/>
      <c r="B26" s="45" t="s">
        <v>346</v>
      </c>
      <c r="C26" s="26"/>
      <c r="D26" s="41"/>
      <c r="E26" s="41"/>
      <c r="F26" s="46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>
      <c r="A27" s="44"/>
      <c r="B27" s="64"/>
      <c r="C27" s="62"/>
      <c r="D27" s="33" t="s">
        <v>90</v>
      </c>
      <c r="E27" s="63" t="s">
        <v>91</v>
      </c>
      <c r="F27" s="63">
        <f t="shared" ref="F27:T27" si="9">F21</f>
        <v>2024</v>
      </c>
      <c r="G27" s="63">
        <f t="shared" si="9"/>
        <v>2025</v>
      </c>
      <c r="H27" s="63">
        <f t="shared" si="9"/>
        <v>2026</v>
      </c>
      <c r="I27" s="63">
        <f t="shared" si="9"/>
        <v>2027</v>
      </c>
      <c r="J27" s="63">
        <f t="shared" si="9"/>
        <v>2028</v>
      </c>
      <c r="K27" s="63">
        <f t="shared" si="9"/>
        <v>2029</v>
      </c>
      <c r="L27" s="63">
        <f t="shared" si="9"/>
        <v>2030</v>
      </c>
      <c r="M27" s="63">
        <f t="shared" si="9"/>
        <v>2031</v>
      </c>
      <c r="N27" s="63">
        <f t="shared" si="9"/>
        <v>2032</v>
      </c>
      <c r="O27" s="63">
        <f t="shared" si="9"/>
        <v>2033</v>
      </c>
      <c r="P27" s="63">
        <f t="shared" si="9"/>
        <v>2034</v>
      </c>
      <c r="Q27" s="63">
        <f t="shared" si="9"/>
        <v>2035</v>
      </c>
      <c r="R27" s="63">
        <f t="shared" si="9"/>
        <v>2036</v>
      </c>
      <c r="S27" s="63">
        <f t="shared" si="9"/>
        <v>2037</v>
      </c>
      <c r="T27" s="63">
        <f t="shared" si="9"/>
        <v>2038</v>
      </c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1:30">
      <c r="A28" s="44"/>
      <c r="B28" s="39" t="s">
        <v>21</v>
      </c>
      <c r="C28" s="28" t="str">
        <f>'6b. Plan kosztów i oszczędności'!C29</f>
        <v>Oszczędność zużycia energii</v>
      </c>
      <c r="D28" s="38" t="s">
        <v>164</v>
      </c>
      <c r="E28" s="74">
        <f>SUM(F28:AD28)</f>
        <v>0</v>
      </c>
      <c r="F28" s="78">
        <f>'6b. Plan kosztów i oszczędności'!F29</f>
        <v>0</v>
      </c>
      <c r="G28" s="78">
        <f>'6b. Plan kosztów i oszczędności'!G29</f>
        <v>0</v>
      </c>
      <c r="H28" s="78">
        <f>'6b. Plan kosztów i oszczędności'!H29</f>
        <v>0</v>
      </c>
      <c r="I28" s="78">
        <f>'6b. Plan kosztów i oszczędności'!I29</f>
        <v>0</v>
      </c>
      <c r="J28" s="78">
        <f>'6b. Plan kosztów i oszczędności'!J29</f>
        <v>0</v>
      </c>
      <c r="K28" s="78">
        <f>'6b. Plan kosztów i oszczędności'!K29</f>
        <v>0</v>
      </c>
      <c r="L28" s="78">
        <f>'6b. Plan kosztów i oszczędności'!L29</f>
        <v>0</v>
      </c>
      <c r="M28" s="78">
        <f>'6b. Plan kosztów i oszczędności'!M29</f>
        <v>0</v>
      </c>
      <c r="N28" s="78">
        <f>'6b. Plan kosztów i oszczędności'!N29</f>
        <v>0</v>
      </c>
      <c r="O28" s="78">
        <f>'6b. Plan kosztów i oszczędności'!O29</f>
        <v>0</v>
      </c>
      <c r="P28" s="78">
        <f>'6b. Plan kosztów i oszczędności'!P29</f>
        <v>0</v>
      </c>
      <c r="Q28" s="78">
        <f>'6b. Plan kosztów i oszczędności'!Q29</f>
        <v>0</v>
      </c>
      <c r="R28" s="78">
        <f>'6b. Plan kosztów i oszczędności'!R29</f>
        <v>0</v>
      </c>
      <c r="S28" s="78">
        <f>'6b. Plan kosztów i oszczędności'!S29</f>
        <v>0</v>
      </c>
      <c r="T28" s="78">
        <f>'6b. Plan kosztów i oszczędności'!T29</f>
        <v>0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1:30">
      <c r="A29" s="44"/>
      <c r="B29" s="39"/>
      <c r="C29" s="20" t="s">
        <v>76</v>
      </c>
      <c r="D29" s="38" t="s">
        <v>164</v>
      </c>
      <c r="E29" s="75">
        <f t="shared" ref="E29:T29" si="10">SUM(E28:E28)</f>
        <v>0</v>
      </c>
      <c r="F29" s="75">
        <f t="shared" si="10"/>
        <v>0</v>
      </c>
      <c r="G29" s="75">
        <f t="shared" si="10"/>
        <v>0</v>
      </c>
      <c r="H29" s="75">
        <f t="shared" si="10"/>
        <v>0</v>
      </c>
      <c r="I29" s="75">
        <f t="shared" si="10"/>
        <v>0</v>
      </c>
      <c r="J29" s="75">
        <f t="shared" si="10"/>
        <v>0</v>
      </c>
      <c r="K29" s="75">
        <f t="shared" si="10"/>
        <v>0</v>
      </c>
      <c r="L29" s="75">
        <f t="shared" si="10"/>
        <v>0</v>
      </c>
      <c r="M29" s="75">
        <f t="shared" si="10"/>
        <v>0</v>
      </c>
      <c r="N29" s="75">
        <f t="shared" si="10"/>
        <v>0</v>
      </c>
      <c r="O29" s="75">
        <f t="shared" si="10"/>
        <v>0</v>
      </c>
      <c r="P29" s="75">
        <f t="shared" si="10"/>
        <v>0</v>
      </c>
      <c r="Q29" s="75">
        <f t="shared" si="10"/>
        <v>0</v>
      </c>
      <c r="R29" s="75">
        <f t="shared" si="10"/>
        <v>0</v>
      </c>
      <c r="S29" s="75">
        <f t="shared" si="10"/>
        <v>0</v>
      </c>
      <c r="T29" s="75">
        <f t="shared" si="10"/>
        <v>0</v>
      </c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>
      <c r="A30" s="44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7"/>
      <c r="R30" s="47"/>
      <c r="S30" s="47"/>
      <c r="T30" s="43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30">
      <c r="B31" s="45" t="s">
        <v>364</v>
      </c>
      <c r="C31" s="26"/>
      <c r="D31" s="41"/>
      <c r="E31" s="41"/>
      <c r="F31" s="46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>
      <c r="B32" s="400" t="s">
        <v>139</v>
      </c>
      <c r="C32" s="402"/>
      <c r="D32" s="33" t="s">
        <v>90</v>
      </c>
      <c r="E32" s="63" t="s">
        <v>91</v>
      </c>
      <c r="F32" s="63">
        <f t="shared" ref="F32:T32" si="11">F27</f>
        <v>2024</v>
      </c>
      <c r="G32" s="63">
        <f t="shared" si="11"/>
        <v>2025</v>
      </c>
      <c r="H32" s="63">
        <f t="shared" si="11"/>
        <v>2026</v>
      </c>
      <c r="I32" s="63">
        <f t="shared" si="11"/>
        <v>2027</v>
      </c>
      <c r="J32" s="63">
        <f t="shared" si="11"/>
        <v>2028</v>
      </c>
      <c r="K32" s="63">
        <f t="shared" si="11"/>
        <v>2029</v>
      </c>
      <c r="L32" s="63">
        <f t="shared" si="11"/>
        <v>2030</v>
      </c>
      <c r="M32" s="63">
        <f t="shared" si="11"/>
        <v>2031</v>
      </c>
      <c r="N32" s="63">
        <f t="shared" si="11"/>
        <v>2032</v>
      </c>
      <c r="O32" s="63">
        <f t="shared" si="11"/>
        <v>2033</v>
      </c>
      <c r="P32" s="63">
        <f t="shared" si="11"/>
        <v>2034</v>
      </c>
      <c r="Q32" s="63">
        <f t="shared" si="11"/>
        <v>2035</v>
      </c>
      <c r="R32" s="63">
        <f t="shared" si="11"/>
        <v>2036</v>
      </c>
      <c r="S32" s="63">
        <f t="shared" si="11"/>
        <v>2037</v>
      </c>
      <c r="T32" s="63">
        <f t="shared" si="11"/>
        <v>2038</v>
      </c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2:30">
      <c r="B33" s="39" t="s">
        <v>21</v>
      </c>
      <c r="C33" s="28" t="s">
        <v>289</v>
      </c>
      <c r="D33" s="38" t="s">
        <v>164</v>
      </c>
      <c r="E33" s="140">
        <f t="shared" ref="E33:E44" si="12">SUM(F33:AD33)</f>
        <v>0</v>
      </c>
      <c r="F33" s="78">
        <f>F35</f>
        <v>0</v>
      </c>
      <c r="G33" s="78">
        <f t="shared" ref="G33:T33" si="13">G35</f>
        <v>0</v>
      </c>
      <c r="H33" s="78">
        <f t="shared" si="13"/>
        <v>0</v>
      </c>
      <c r="I33" s="78">
        <f t="shared" si="13"/>
        <v>0</v>
      </c>
      <c r="J33" s="78">
        <f t="shared" si="13"/>
        <v>0</v>
      </c>
      <c r="K33" s="78">
        <f t="shared" si="13"/>
        <v>0</v>
      </c>
      <c r="L33" s="78">
        <f t="shared" si="13"/>
        <v>0</v>
      </c>
      <c r="M33" s="78">
        <f t="shared" si="13"/>
        <v>0</v>
      </c>
      <c r="N33" s="78">
        <f t="shared" si="13"/>
        <v>0</v>
      </c>
      <c r="O33" s="78">
        <f t="shared" si="13"/>
        <v>0</v>
      </c>
      <c r="P33" s="78">
        <f t="shared" si="13"/>
        <v>0</v>
      </c>
      <c r="Q33" s="78">
        <f t="shared" si="13"/>
        <v>0</v>
      </c>
      <c r="R33" s="78">
        <f t="shared" si="13"/>
        <v>0</v>
      </c>
      <c r="S33" s="78">
        <f t="shared" si="13"/>
        <v>0</v>
      </c>
      <c r="T33" s="78">
        <f t="shared" si="13"/>
        <v>0</v>
      </c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0">
      <c r="B34" s="39" t="s">
        <v>110</v>
      </c>
      <c r="C34" s="28" t="s">
        <v>296</v>
      </c>
      <c r="D34" s="38" t="s">
        <v>164</v>
      </c>
      <c r="E34" s="140">
        <f t="shared" si="12"/>
        <v>0</v>
      </c>
      <c r="F34" s="140">
        <f>'5. Plan nakładów'!I51+'5. Plan nakładów'!I70+'5. Plan nakładów'!I89+'5. Plan nakładów'!I108+'5. Plan nakładów'!I127</f>
        <v>0</v>
      </c>
      <c r="G34" s="140">
        <f>'5. Plan nakładów'!J51+'5. Plan nakładów'!J70+'5. Plan nakładów'!J89+'5. Plan nakładów'!J108+'5. Plan nakładów'!J127</f>
        <v>0</v>
      </c>
      <c r="H34" s="140">
        <f>'5. Plan nakładów'!K51+'5. Plan nakładów'!K70+'5. Plan nakładów'!K89+'5. Plan nakładów'!K108+'5. Plan nakładów'!K127</f>
        <v>0</v>
      </c>
      <c r="I34" s="140">
        <f>'5. Plan nakładów'!L51+'5. Plan nakładów'!L70+'5. Plan nakładów'!L89+'5. Plan nakładów'!L108+'5. Plan nakładów'!L127</f>
        <v>0</v>
      </c>
      <c r="J34" s="140">
        <f>'5. Plan nakładów'!M51+'5. Plan nakładów'!M70+'5. Plan nakładów'!M89+'5. Plan nakładów'!M108+'5. Plan nakładów'!M127</f>
        <v>0</v>
      </c>
      <c r="K34" s="140">
        <f>'5. Plan nakładów'!N51+'5. Plan nakładów'!N70+'5. Plan nakładów'!N89+'5. Plan nakładów'!N108+'5. Plan nakładów'!N127</f>
        <v>0</v>
      </c>
      <c r="L34" s="140">
        <f>'5. Plan nakładów'!O51+'5. Plan nakładów'!O70+'5. Plan nakładów'!O89+'5. Plan nakładów'!O108+'5. Plan nakładów'!O127</f>
        <v>0</v>
      </c>
      <c r="M34" s="140">
        <f>'5. Plan nakładów'!P51+'5. Plan nakładów'!P70+'5. Plan nakładów'!P89+'5. Plan nakładów'!P108+'5. Plan nakładów'!P127</f>
        <v>0</v>
      </c>
      <c r="N34" s="140">
        <f>'5. Plan nakładów'!Q51+'5. Plan nakładów'!Q70+'5. Plan nakładów'!Q89+'5. Plan nakładów'!Q108+'5. Plan nakładów'!Q127</f>
        <v>0</v>
      </c>
      <c r="O34" s="140">
        <f>'5. Plan nakładów'!R51+'5. Plan nakładów'!R70+'5. Plan nakładów'!R89+'5. Plan nakładów'!R108+'5. Plan nakładów'!R127</f>
        <v>0</v>
      </c>
      <c r="P34" s="140">
        <f>'5. Plan nakładów'!S51+'5. Plan nakładów'!S70+'5. Plan nakładów'!S89+'5. Plan nakładów'!S108+'5. Plan nakładów'!S127</f>
        <v>0</v>
      </c>
      <c r="Q34" s="140">
        <f>'5. Plan nakładów'!T51+'5. Plan nakładów'!T70+'5. Plan nakładów'!T89+'5. Plan nakładów'!T108+'5. Plan nakładów'!T127</f>
        <v>0</v>
      </c>
      <c r="R34" s="140">
        <f>'5. Plan nakładów'!U51+'5. Plan nakładów'!U70+'5. Plan nakładów'!U89+'5. Plan nakładów'!U108+'5. Plan nakładów'!U127</f>
        <v>0</v>
      </c>
      <c r="S34" s="140">
        <f>'5. Plan nakładów'!V51+'5. Plan nakładów'!V70+'5. Plan nakładów'!V89+'5. Plan nakładów'!V108+'5. Plan nakładów'!V127</f>
        <v>0</v>
      </c>
      <c r="T34" s="140">
        <f>'5. Plan nakładów'!W51+'5. Plan nakładów'!W70+'5. Plan nakładów'!W89+'5. Plan nakładów'!W108+'5. Plan nakładów'!W127</f>
        <v>0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2:30">
      <c r="B35" s="39" t="s">
        <v>111</v>
      </c>
      <c r="C35" s="28" t="s">
        <v>297</v>
      </c>
      <c r="D35" s="38" t="s">
        <v>164</v>
      </c>
      <c r="E35" s="140">
        <f t="shared" si="12"/>
        <v>0</v>
      </c>
      <c r="F35" s="140">
        <f>'5. Plan nakładów'!I151+'5. Plan nakładów'!I170+'5. Plan nakładów'!I189+'5. Plan nakładów'!I208+'5. Plan nakładów'!I227</f>
        <v>0</v>
      </c>
      <c r="G35" s="140">
        <f>'5. Plan nakładów'!J151+'5. Plan nakładów'!J170+'5. Plan nakładów'!J189+'5. Plan nakładów'!J208+'5. Plan nakładów'!J227</f>
        <v>0</v>
      </c>
      <c r="H35" s="140">
        <f>'5. Plan nakładów'!K151+'5. Plan nakładów'!K170+'5. Plan nakładów'!K189+'5. Plan nakładów'!K208+'5. Plan nakładów'!K227</f>
        <v>0</v>
      </c>
      <c r="I35" s="140">
        <f>'5. Plan nakładów'!L151+'5. Plan nakładów'!L170+'5. Plan nakładów'!L189+'5. Plan nakładów'!L208+'5. Plan nakładów'!L227</f>
        <v>0</v>
      </c>
      <c r="J35" s="140">
        <f>'5. Plan nakładów'!M151+'5. Plan nakładów'!M170+'5. Plan nakładów'!M189+'5. Plan nakładów'!M208+'5. Plan nakładów'!M227</f>
        <v>0</v>
      </c>
      <c r="K35" s="140">
        <f>'5. Plan nakładów'!N151+'5. Plan nakładów'!N170+'5. Plan nakładów'!N189+'5. Plan nakładów'!N208+'5. Plan nakładów'!N227</f>
        <v>0</v>
      </c>
      <c r="L35" s="140">
        <f>'5. Plan nakładów'!O151+'5. Plan nakładów'!O170+'5. Plan nakładów'!O189+'5. Plan nakładów'!O208+'5. Plan nakładów'!O227</f>
        <v>0</v>
      </c>
      <c r="M35" s="140">
        <f>'5. Plan nakładów'!P151+'5. Plan nakładów'!P170+'5. Plan nakładów'!P189+'5. Plan nakładów'!P208+'5. Plan nakładów'!P227</f>
        <v>0</v>
      </c>
      <c r="N35" s="140">
        <f>'5. Plan nakładów'!Q151+'5. Plan nakładów'!Q170+'5. Plan nakładów'!Q189+'5. Plan nakładów'!Q208+'5. Plan nakładów'!Q227</f>
        <v>0</v>
      </c>
      <c r="O35" s="140">
        <f>'5. Plan nakładów'!R151+'5. Plan nakładów'!R170+'5. Plan nakładów'!R189+'5. Plan nakładów'!R208+'5. Plan nakładów'!R227</f>
        <v>0</v>
      </c>
      <c r="P35" s="140">
        <f>'5. Plan nakładów'!S151+'5. Plan nakładów'!S170+'5. Plan nakładów'!S189+'5. Plan nakładów'!S208+'5. Plan nakładów'!S227</f>
        <v>0</v>
      </c>
      <c r="Q35" s="140">
        <f>'5. Plan nakładów'!T151+'5. Plan nakładów'!T170+'5. Plan nakładów'!T189+'5. Plan nakładów'!T208+'5. Plan nakładów'!T227</f>
        <v>0</v>
      </c>
      <c r="R35" s="140">
        <f>'5. Plan nakładów'!U151+'5. Plan nakładów'!U170+'5. Plan nakładów'!U189+'5. Plan nakładów'!U208+'5. Plan nakładów'!U227</f>
        <v>0</v>
      </c>
      <c r="S35" s="140">
        <f>'5. Plan nakładów'!V151+'5. Plan nakładów'!V170+'5. Plan nakładów'!V189+'5. Plan nakładów'!V208+'5. Plan nakładów'!V227</f>
        <v>0</v>
      </c>
      <c r="T35" s="140">
        <f>'5. Plan nakładów'!W151+'5. Plan nakładów'!W170+'5. Plan nakładów'!W189+'5. Plan nakładów'!W208+'5. Plan nakładów'!W227</f>
        <v>0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2:30">
      <c r="B36" s="39" t="s">
        <v>112</v>
      </c>
      <c r="C36" s="28" t="s">
        <v>287</v>
      </c>
      <c r="D36" s="38" t="s">
        <v>164</v>
      </c>
      <c r="E36" s="140">
        <f t="shared" si="12"/>
        <v>0</v>
      </c>
      <c r="F36" s="78">
        <f>F35-F34</f>
        <v>0</v>
      </c>
      <c r="G36" s="78">
        <f t="shared" ref="G36:T36" si="14">G35-G34</f>
        <v>0</v>
      </c>
      <c r="H36" s="78">
        <f t="shared" si="14"/>
        <v>0</v>
      </c>
      <c r="I36" s="78">
        <f t="shared" si="14"/>
        <v>0</v>
      </c>
      <c r="J36" s="78">
        <f t="shared" si="14"/>
        <v>0</v>
      </c>
      <c r="K36" s="78">
        <f t="shared" si="14"/>
        <v>0</v>
      </c>
      <c r="L36" s="78">
        <f t="shared" si="14"/>
        <v>0</v>
      </c>
      <c r="M36" s="78">
        <f t="shared" si="14"/>
        <v>0</v>
      </c>
      <c r="N36" s="78">
        <f t="shared" si="14"/>
        <v>0</v>
      </c>
      <c r="O36" s="78">
        <f t="shared" si="14"/>
        <v>0</v>
      </c>
      <c r="P36" s="78">
        <f t="shared" si="14"/>
        <v>0</v>
      </c>
      <c r="Q36" s="78">
        <f t="shared" si="14"/>
        <v>0</v>
      </c>
      <c r="R36" s="78">
        <f t="shared" si="14"/>
        <v>0</v>
      </c>
      <c r="S36" s="78">
        <f t="shared" si="14"/>
        <v>0</v>
      </c>
      <c r="T36" s="78">
        <f t="shared" si="14"/>
        <v>0</v>
      </c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2:30">
      <c r="B37" s="39" t="s">
        <v>16</v>
      </c>
      <c r="C37" s="28" t="s">
        <v>290</v>
      </c>
      <c r="D37" s="38" t="s">
        <v>164</v>
      </c>
      <c r="E37" s="140">
        <f t="shared" si="12"/>
        <v>0</v>
      </c>
      <c r="F37" s="140">
        <f t="shared" ref="F37:T37" si="15">F39</f>
        <v>0</v>
      </c>
      <c r="G37" s="140">
        <f t="shared" si="15"/>
        <v>0</v>
      </c>
      <c r="H37" s="140">
        <f t="shared" si="15"/>
        <v>0</v>
      </c>
      <c r="I37" s="140">
        <f t="shared" si="15"/>
        <v>0</v>
      </c>
      <c r="J37" s="140">
        <f t="shared" si="15"/>
        <v>0</v>
      </c>
      <c r="K37" s="140">
        <f t="shared" si="15"/>
        <v>0</v>
      </c>
      <c r="L37" s="140">
        <f t="shared" si="15"/>
        <v>0</v>
      </c>
      <c r="M37" s="140">
        <f t="shared" si="15"/>
        <v>0</v>
      </c>
      <c r="N37" s="140">
        <f t="shared" si="15"/>
        <v>0</v>
      </c>
      <c r="O37" s="140">
        <f t="shared" si="15"/>
        <v>0</v>
      </c>
      <c r="P37" s="140">
        <f t="shared" si="15"/>
        <v>0</v>
      </c>
      <c r="Q37" s="140">
        <f t="shared" si="15"/>
        <v>0</v>
      </c>
      <c r="R37" s="140">
        <f t="shared" si="15"/>
        <v>0</v>
      </c>
      <c r="S37" s="140">
        <f t="shared" si="15"/>
        <v>0</v>
      </c>
      <c r="T37" s="140">
        <f t="shared" si="15"/>
        <v>0</v>
      </c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 spans="2:30">
      <c r="B38" s="135" t="s">
        <v>113</v>
      </c>
      <c r="C38" s="28" t="s">
        <v>296</v>
      </c>
      <c r="D38" s="38" t="s">
        <v>164</v>
      </c>
      <c r="E38" s="140">
        <f t="shared" si="12"/>
        <v>0</v>
      </c>
      <c r="F38" s="140">
        <f>'5. Plan nakładów'!I60+'5. Plan nakładów'!I79+'5. Plan nakładów'!I98+'5. Plan nakładów'!I117+'5. Plan nakładów'!I136</f>
        <v>0</v>
      </c>
      <c r="G38" s="140">
        <f>'5. Plan nakładów'!J60+'5. Plan nakładów'!J79+'5. Plan nakładów'!J98+'5. Plan nakładów'!J117+'5. Plan nakładów'!J136</f>
        <v>0</v>
      </c>
      <c r="H38" s="140">
        <f>'5. Plan nakładów'!K60+'5. Plan nakładów'!K79+'5. Plan nakładów'!K98+'5. Plan nakładów'!K117+'5. Plan nakładów'!K136</f>
        <v>0</v>
      </c>
      <c r="I38" s="140">
        <f>'5. Plan nakładów'!L60+'5. Plan nakładów'!L79+'5. Plan nakładów'!L98+'5. Plan nakładów'!L117+'5. Plan nakładów'!L136</f>
        <v>0</v>
      </c>
      <c r="J38" s="140">
        <f>'5. Plan nakładów'!M60+'5. Plan nakładów'!M79+'5. Plan nakładów'!M98+'5. Plan nakładów'!M117+'5. Plan nakładów'!M136</f>
        <v>0</v>
      </c>
      <c r="K38" s="140">
        <f>'5. Plan nakładów'!N60+'5. Plan nakładów'!N79+'5. Plan nakładów'!N98+'5. Plan nakładów'!N117+'5. Plan nakładów'!N136</f>
        <v>0</v>
      </c>
      <c r="L38" s="140">
        <f>'5. Plan nakładów'!O60+'5. Plan nakładów'!O79+'5. Plan nakładów'!O98+'5. Plan nakładów'!O117+'5. Plan nakładów'!O136</f>
        <v>0</v>
      </c>
      <c r="M38" s="140">
        <f>'5. Plan nakładów'!P60+'5. Plan nakładów'!P79+'5. Plan nakładów'!P98+'5. Plan nakładów'!P117+'5. Plan nakładów'!P136</f>
        <v>0</v>
      </c>
      <c r="N38" s="140">
        <f>'5. Plan nakładów'!Q60+'5. Plan nakładów'!Q79+'5. Plan nakładów'!Q98+'5. Plan nakładów'!Q117+'5. Plan nakładów'!Q136</f>
        <v>0</v>
      </c>
      <c r="O38" s="140">
        <f>'5. Plan nakładów'!R60+'5. Plan nakładów'!R79+'5. Plan nakładów'!R98+'5. Plan nakładów'!R117+'5. Plan nakładów'!R136</f>
        <v>0</v>
      </c>
      <c r="P38" s="140">
        <f>'5. Plan nakładów'!S60+'5. Plan nakładów'!S79+'5. Plan nakładów'!S98+'5. Plan nakładów'!S117+'5. Plan nakładów'!S136</f>
        <v>0</v>
      </c>
      <c r="Q38" s="140">
        <f>'5. Plan nakładów'!T60+'5. Plan nakładów'!T79+'5. Plan nakładów'!T98+'5. Plan nakładów'!T117+'5. Plan nakładów'!T136</f>
        <v>0</v>
      </c>
      <c r="R38" s="140">
        <f>'5. Plan nakładów'!U60+'5. Plan nakładów'!U79+'5. Plan nakładów'!U98+'5. Plan nakładów'!U117+'5. Plan nakładów'!U136</f>
        <v>0</v>
      </c>
      <c r="S38" s="140">
        <f>'5. Plan nakładów'!V60+'5. Plan nakładów'!V79+'5. Plan nakładów'!V98+'5. Plan nakładów'!V117+'5. Plan nakładów'!V136</f>
        <v>0</v>
      </c>
      <c r="T38" s="140">
        <f>'5. Plan nakładów'!W60+'5. Plan nakładów'!W79+'5. Plan nakładów'!W98+'5. Plan nakładów'!W117+'5. Plan nakładów'!W136</f>
        <v>0</v>
      </c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2:30">
      <c r="B39" s="39" t="s">
        <v>114</v>
      </c>
      <c r="C39" s="28" t="s">
        <v>297</v>
      </c>
      <c r="D39" s="38" t="s">
        <v>164</v>
      </c>
      <c r="E39" s="140">
        <f t="shared" si="12"/>
        <v>0</v>
      </c>
      <c r="F39" s="140">
        <f>'5. Plan nakładów'!I160+'5. Plan nakładów'!I179+'5. Plan nakładów'!I198+'5. Plan nakładów'!I217+'5. Plan nakładów'!I236</f>
        <v>0</v>
      </c>
      <c r="G39" s="140">
        <f>'5. Plan nakładów'!J160+'5. Plan nakładów'!J179+'5. Plan nakładów'!J198+'5. Plan nakładów'!J217+'5. Plan nakładów'!J236</f>
        <v>0</v>
      </c>
      <c r="H39" s="140">
        <f>'5. Plan nakładów'!K160+'5. Plan nakładów'!K179+'5. Plan nakładów'!K198+'5. Plan nakładów'!K217+'5. Plan nakładów'!K236</f>
        <v>0</v>
      </c>
      <c r="I39" s="140">
        <f>'5. Plan nakładów'!L160+'5. Plan nakładów'!L179+'5. Plan nakładów'!L198+'5. Plan nakładów'!L217+'5. Plan nakładów'!L236</f>
        <v>0</v>
      </c>
      <c r="J39" s="140">
        <f>'5. Plan nakładów'!M160+'5. Plan nakładów'!M179+'5. Plan nakładów'!M198+'5. Plan nakładów'!M217+'5. Plan nakładów'!M236</f>
        <v>0</v>
      </c>
      <c r="K39" s="140">
        <f>'5. Plan nakładów'!N160+'5. Plan nakładów'!N179+'5. Plan nakładów'!N198+'5. Plan nakładów'!N217+'5. Plan nakładów'!N236</f>
        <v>0</v>
      </c>
      <c r="L39" s="140">
        <f>'5. Plan nakładów'!O160+'5. Plan nakładów'!O179+'5. Plan nakładów'!O198+'5. Plan nakładów'!O217+'5. Plan nakładów'!O236</f>
        <v>0</v>
      </c>
      <c r="M39" s="140">
        <f>'5. Plan nakładów'!P160+'5. Plan nakładów'!P179+'5. Plan nakładów'!P198+'5. Plan nakładów'!P217+'5. Plan nakładów'!P236</f>
        <v>0</v>
      </c>
      <c r="N39" s="140">
        <f>'5. Plan nakładów'!Q160+'5. Plan nakładów'!Q179+'5. Plan nakładów'!Q198+'5. Plan nakładów'!Q217+'5. Plan nakładów'!Q236</f>
        <v>0</v>
      </c>
      <c r="O39" s="140">
        <f>'5. Plan nakładów'!R160+'5. Plan nakładów'!R179+'5. Plan nakładów'!R198+'5. Plan nakładów'!R217+'5. Plan nakładów'!R236</f>
        <v>0</v>
      </c>
      <c r="P39" s="140">
        <f>'5. Plan nakładów'!S160+'5. Plan nakładów'!S179+'5. Plan nakładów'!S198+'5. Plan nakładów'!S217+'5. Plan nakładów'!S236</f>
        <v>0</v>
      </c>
      <c r="Q39" s="140">
        <f>'5. Plan nakładów'!T160+'5. Plan nakładów'!T179+'5. Plan nakładów'!T198+'5. Plan nakładów'!T217+'5. Plan nakładów'!T236</f>
        <v>0</v>
      </c>
      <c r="R39" s="140">
        <f>'5. Plan nakładów'!U160+'5. Plan nakładów'!U179+'5. Plan nakładów'!U198+'5. Plan nakładów'!U217+'5. Plan nakładów'!U236</f>
        <v>0</v>
      </c>
      <c r="S39" s="140">
        <f>'5. Plan nakładów'!V160+'5. Plan nakładów'!V179+'5. Plan nakładów'!V198+'5. Plan nakładów'!V217+'5. Plan nakładów'!V236</f>
        <v>0</v>
      </c>
      <c r="T39" s="140">
        <f>'5. Plan nakładów'!W160+'5. Plan nakładów'!W179+'5. Plan nakładów'!W198+'5. Plan nakładów'!W217+'5. Plan nakładów'!W236</f>
        <v>0</v>
      </c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2:30">
      <c r="B40" s="39" t="s">
        <v>115</v>
      </c>
      <c r="C40" s="28" t="s">
        <v>287</v>
      </c>
      <c r="D40" s="38" t="s">
        <v>164</v>
      </c>
      <c r="E40" s="140">
        <f t="shared" si="12"/>
        <v>0</v>
      </c>
      <c r="F40" s="78">
        <f>F39-F38</f>
        <v>0</v>
      </c>
      <c r="G40" s="78">
        <f t="shared" ref="G40:T40" si="16">G39-G38</f>
        <v>0</v>
      </c>
      <c r="H40" s="78">
        <f t="shared" si="16"/>
        <v>0</v>
      </c>
      <c r="I40" s="78">
        <f t="shared" si="16"/>
        <v>0</v>
      </c>
      <c r="J40" s="78">
        <f t="shared" si="16"/>
        <v>0</v>
      </c>
      <c r="K40" s="78">
        <f t="shared" si="16"/>
        <v>0</v>
      </c>
      <c r="L40" s="78">
        <f t="shared" si="16"/>
        <v>0</v>
      </c>
      <c r="M40" s="78">
        <f t="shared" si="16"/>
        <v>0</v>
      </c>
      <c r="N40" s="78">
        <f t="shared" si="16"/>
        <v>0</v>
      </c>
      <c r="O40" s="78">
        <f t="shared" si="16"/>
        <v>0</v>
      </c>
      <c r="P40" s="78">
        <f t="shared" si="16"/>
        <v>0</v>
      </c>
      <c r="Q40" s="78">
        <f t="shared" si="16"/>
        <v>0</v>
      </c>
      <c r="R40" s="78">
        <f t="shared" si="16"/>
        <v>0</v>
      </c>
      <c r="S40" s="78">
        <f t="shared" si="16"/>
        <v>0</v>
      </c>
      <c r="T40" s="78">
        <f t="shared" si="16"/>
        <v>0</v>
      </c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2:30">
      <c r="B41" s="39">
        <v>3</v>
      </c>
      <c r="C41" s="28" t="s">
        <v>298</v>
      </c>
      <c r="D41" s="38" t="s">
        <v>164</v>
      </c>
      <c r="E41" s="140">
        <f t="shared" si="12"/>
        <v>0</v>
      </c>
      <c r="F41" s="140">
        <f t="shared" ref="F41:T41" si="17">F33+F37</f>
        <v>0</v>
      </c>
      <c r="G41" s="140">
        <f t="shared" si="17"/>
        <v>0</v>
      </c>
      <c r="H41" s="140">
        <f t="shared" si="17"/>
        <v>0</v>
      </c>
      <c r="I41" s="140">
        <f t="shared" si="17"/>
        <v>0</v>
      </c>
      <c r="J41" s="140">
        <f t="shared" si="17"/>
        <v>0</v>
      </c>
      <c r="K41" s="140">
        <f t="shared" si="17"/>
        <v>0</v>
      </c>
      <c r="L41" s="140">
        <f t="shared" si="17"/>
        <v>0</v>
      </c>
      <c r="M41" s="140">
        <f t="shared" si="17"/>
        <v>0</v>
      </c>
      <c r="N41" s="140">
        <f t="shared" si="17"/>
        <v>0</v>
      </c>
      <c r="O41" s="140">
        <f t="shared" si="17"/>
        <v>0</v>
      </c>
      <c r="P41" s="140">
        <f t="shared" si="17"/>
        <v>0</v>
      </c>
      <c r="Q41" s="140">
        <f t="shared" si="17"/>
        <v>0</v>
      </c>
      <c r="R41" s="140">
        <f t="shared" si="17"/>
        <v>0</v>
      </c>
      <c r="S41" s="140">
        <f t="shared" si="17"/>
        <v>0</v>
      </c>
      <c r="T41" s="140">
        <f t="shared" si="17"/>
        <v>0</v>
      </c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2:30">
      <c r="B42" s="135" t="s">
        <v>116</v>
      </c>
      <c r="C42" s="28" t="s">
        <v>296</v>
      </c>
      <c r="D42" s="38" t="s">
        <v>164</v>
      </c>
      <c r="E42" s="140">
        <f t="shared" si="12"/>
        <v>0</v>
      </c>
      <c r="F42" s="140">
        <f t="shared" ref="F42:T42" si="18">F34+F38</f>
        <v>0</v>
      </c>
      <c r="G42" s="140">
        <f t="shared" si="18"/>
        <v>0</v>
      </c>
      <c r="H42" s="140">
        <f t="shared" si="18"/>
        <v>0</v>
      </c>
      <c r="I42" s="140">
        <f t="shared" si="18"/>
        <v>0</v>
      </c>
      <c r="J42" s="140">
        <f t="shared" si="18"/>
        <v>0</v>
      </c>
      <c r="K42" s="140">
        <f t="shared" si="18"/>
        <v>0</v>
      </c>
      <c r="L42" s="140">
        <f t="shared" si="18"/>
        <v>0</v>
      </c>
      <c r="M42" s="140">
        <f t="shared" si="18"/>
        <v>0</v>
      </c>
      <c r="N42" s="140">
        <f t="shared" si="18"/>
        <v>0</v>
      </c>
      <c r="O42" s="140">
        <f t="shared" si="18"/>
        <v>0</v>
      </c>
      <c r="P42" s="140">
        <f t="shared" si="18"/>
        <v>0</v>
      </c>
      <c r="Q42" s="140">
        <f t="shared" si="18"/>
        <v>0</v>
      </c>
      <c r="R42" s="140">
        <f t="shared" si="18"/>
        <v>0</v>
      </c>
      <c r="S42" s="140">
        <f t="shared" si="18"/>
        <v>0</v>
      </c>
      <c r="T42" s="140">
        <f t="shared" si="18"/>
        <v>0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2:30">
      <c r="B43" s="39" t="s">
        <v>117</v>
      </c>
      <c r="C43" s="28" t="s">
        <v>297</v>
      </c>
      <c r="D43" s="38" t="s">
        <v>164</v>
      </c>
      <c r="E43" s="140">
        <f t="shared" si="12"/>
        <v>0</v>
      </c>
      <c r="F43" s="140">
        <f t="shared" ref="F43:T43" si="19">F35+F39</f>
        <v>0</v>
      </c>
      <c r="G43" s="140">
        <f t="shared" si="19"/>
        <v>0</v>
      </c>
      <c r="H43" s="140">
        <f t="shared" si="19"/>
        <v>0</v>
      </c>
      <c r="I43" s="140">
        <f t="shared" si="19"/>
        <v>0</v>
      </c>
      <c r="J43" s="140">
        <f t="shared" si="19"/>
        <v>0</v>
      </c>
      <c r="K43" s="140">
        <f t="shared" si="19"/>
        <v>0</v>
      </c>
      <c r="L43" s="140">
        <f t="shared" si="19"/>
        <v>0</v>
      </c>
      <c r="M43" s="140">
        <f t="shared" si="19"/>
        <v>0</v>
      </c>
      <c r="N43" s="140">
        <f t="shared" si="19"/>
        <v>0</v>
      </c>
      <c r="O43" s="140">
        <f t="shared" si="19"/>
        <v>0</v>
      </c>
      <c r="P43" s="140">
        <f t="shared" si="19"/>
        <v>0</v>
      </c>
      <c r="Q43" s="140">
        <f t="shared" si="19"/>
        <v>0</v>
      </c>
      <c r="R43" s="140">
        <f t="shared" si="19"/>
        <v>0</v>
      </c>
      <c r="S43" s="140">
        <f t="shared" si="19"/>
        <v>0</v>
      </c>
      <c r="T43" s="140">
        <f t="shared" si="19"/>
        <v>0</v>
      </c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2:30">
      <c r="B44" s="39" t="s">
        <v>118</v>
      </c>
      <c r="C44" s="28" t="s">
        <v>287</v>
      </c>
      <c r="D44" s="38" t="s">
        <v>164</v>
      </c>
      <c r="E44" s="140">
        <f t="shared" si="12"/>
        <v>0</v>
      </c>
      <c r="F44" s="140">
        <f t="shared" ref="F44:T44" si="20">F36+F40</f>
        <v>0</v>
      </c>
      <c r="G44" s="140">
        <f t="shared" si="20"/>
        <v>0</v>
      </c>
      <c r="H44" s="140">
        <f t="shared" si="20"/>
        <v>0</v>
      </c>
      <c r="I44" s="140">
        <f t="shared" si="20"/>
        <v>0</v>
      </c>
      <c r="J44" s="140">
        <f t="shared" si="20"/>
        <v>0</v>
      </c>
      <c r="K44" s="140">
        <f t="shared" si="20"/>
        <v>0</v>
      </c>
      <c r="L44" s="140">
        <f t="shared" si="20"/>
        <v>0</v>
      </c>
      <c r="M44" s="140">
        <f t="shared" si="20"/>
        <v>0</v>
      </c>
      <c r="N44" s="140">
        <f t="shared" si="20"/>
        <v>0</v>
      </c>
      <c r="O44" s="140">
        <f t="shared" si="20"/>
        <v>0</v>
      </c>
      <c r="P44" s="140">
        <f t="shared" si="20"/>
        <v>0</v>
      </c>
      <c r="Q44" s="140">
        <f t="shared" si="20"/>
        <v>0</v>
      </c>
      <c r="R44" s="140">
        <f t="shared" si="20"/>
        <v>0</v>
      </c>
      <c r="S44" s="140">
        <f t="shared" si="20"/>
        <v>0</v>
      </c>
      <c r="T44" s="140">
        <f t="shared" si="20"/>
        <v>0</v>
      </c>
      <c r="U44" s="19"/>
      <c r="V44" s="19"/>
      <c r="W44" s="19"/>
      <c r="X44" s="19"/>
      <c r="Y44" s="19"/>
      <c r="Z44" s="19"/>
      <c r="AA44" s="19"/>
      <c r="AB44" s="19"/>
      <c r="AC44" s="19"/>
      <c r="AD44" s="19"/>
    </row>
    <row r="45" spans="2:30">
      <c r="B45" s="111"/>
      <c r="C45" s="202"/>
      <c r="D45" s="112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pans="2:30">
      <c r="B46" s="111"/>
      <c r="C46" s="28" t="s">
        <v>333</v>
      </c>
      <c r="D46" s="38" t="s">
        <v>164</v>
      </c>
      <c r="E46" s="140">
        <f>SUM(F46:AD46)</f>
        <v>0</v>
      </c>
      <c r="F46" s="140">
        <f>ROUND('3. Założenia'!$C$50*F33,2)</f>
        <v>0</v>
      </c>
      <c r="G46" s="140">
        <f>ROUND('3. Założenia'!$C$50*G33,2)</f>
        <v>0</v>
      </c>
      <c r="H46" s="140">
        <f>ROUND('3. Założenia'!$C$50*H33,2)</f>
        <v>0</v>
      </c>
      <c r="I46" s="140">
        <f>ROUND('3. Założenia'!$C$50*I33,2)</f>
        <v>0</v>
      </c>
      <c r="J46" s="140">
        <f>ROUND('3. Założenia'!$C$50*J33,2)</f>
        <v>0</v>
      </c>
      <c r="K46" s="140">
        <f>ROUND('3. Założenia'!$C$50*K33,2)</f>
        <v>0</v>
      </c>
      <c r="L46" s="140">
        <f>ROUND('3. Założenia'!$C$50*L33,2)</f>
        <v>0</v>
      </c>
      <c r="M46" s="140">
        <f>ROUND('3. Założenia'!$C$50*M33,2)</f>
        <v>0</v>
      </c>
      <c r="N46" s="140">
        <f>ROUND('3. Założenia'!$C$50*N33,2)</f>
        <v>0</v>
      </c>
      <c r="O46" s="140">
        <f>ROUND('3. Założenia'!$C$50*O33,2)</f>
        <v>0</v>
      </c>
      <c r="P46" s="140">
        <f>ROUND('3. Założenia'!$C$50*P33,2)</f>
        <v>0</v>
      </c>
      <c r="Q46" s="140">
        <f>ROUND('3. Założenia'!$C$50*Q33,2)</f>
        <v>0</v>
      </c>
      <c r="R46" s="140">
        <f>ROUND('3. Założenia'!$C$50*R33,2)</f>
        <v>0</v>
      </c>
      <c r="S46" s="140">
        <f>ROUND('3. Założenia'!$C$50*S33,2)</f>
        <v>0</v>
      </c>
      <c r="T46" s="140">
        <f>ROUND('3. Założenia'!$C$50*T33,2)</f>
        <v>0</v>
      </c>
      <c r="U46" s="19"/>
      <c r="V46" s="19"/>
      <c r="W46" s="19"/>
      <c r="X46" s="19"/>
      <c r="Y46" s="19"/>
      <c r="Z46" s="19"/>
      <c r="AA46" s="19"/>
      <c r="AB46" s="19"/>
      <c r="AC46" s="19"/>
      <c r="AD46" s="19"/>
    </row>
    <row r="47" spans="2:30">
      <c r="B47" s="111"/>
      <c r="C47" s="28" t="s">
        <v>55</v>
      </c>
      <c r="D47" s="38" t="s">
        <v>164</v>
      </c>
      <c r="E47" s="140">
        <f>SUM(F47:AD47)</f>
        <v>0</v>
      </c>
      <c r="F47" s="140">
        <f>F41-F46</f>
        <v>0</v>
      </c>
      <c r="G47" s="140">
        <f t="shared" ref="G47:T47" si="21">G41-G46</f>
        <v>0</v>
      </c>
      <c r="H47" s="140">
        <f t="shared" si="21"/>
        <v>0</v>
      </c>
      <c r="I47" s="140">
        <f t="shared" si="21"/>
        <v>0</v>
      </c>
      <c r="J47" s="140">
        <f t="shared" si="21"/>
        <v>0</v>
      </c>
      <c r="K47" s="140">
        <f t="shared" si="21"/>
        <v>0</v>
      </c>
      <c r="L47" s="140">
        <f t="shared" si="21"/>
        <v>0</v>
      </c>
      <c r="M47" s="140">
        <f t="shared" si="21"/>
        <v>0</v>
      </c>
      <c r="N47" s="140">
        <f t="shared" si="21"/>
        <v>0</v>
      </c>
      <c r="O47" s="140">
        <f t="shared" si="21"/>
        <v>0</v>
      </c>
      <c r="P47" s="140">
        <f t="shared" si="21"/>
        <v>0</v>
      </c>
      <c r="Q47" s="140">
        <f t="shared" si="21"/>
        <v>0</v>
      </c>
      <c r="R47" s="140">
        <f t="shared" si="21"/>
        <v>0</v>
      </c>
      <c r="S47" s="140">
        <f t="shared" si="21"/>
        <v>0</v>
      </c>
      <c r="T47" s="140">
        <f t="shared" si="21"/>
        <v>0</v>
      </c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2:30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19"/>
      <c r="V48" s="19"/>
      <c r="W48" s="19"/>
      <c r="X48" s="19"/>
      <c r="Y48" s="19"/>
      <c r="Z48" s="19"/>
      <c r="AA48" s="19"/>
      <c r="AB48" s="19"/>
      <c r="AC48" s="19"/>
      <c r="AD48" s="19"/>
    </row>
    <row r="49" spans="2:35">
      <c r="B49" s="45" t="s">
        <v>391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2:35">
      <c r="B50" s="135" t="s">
        <v>116</v>
      </c>
      <c r="C50" s="28" t="s">
        <v>296</v>
      </c>
      <c r="D50" s="38" t="s">
        <v>164</v>
      </c>
      <c r="E50" s="140">
        <f>SUM(F50:AD50)</f>
        <v>0</v>
      </c>
      <c r="F50" s="140">
        <f>'5. Plan nakładów'!I261</f>
        <v>0</v>
      </c>
      <c r="G50" s="140">
        <f>'5. Plan nakładów'!J261</f>
        <v>0</v>
      </c>
      <c r="H50" s="140">
        <f>'5. Plan nakładów'!K261</f>
        <v>0</v>
      </c>
      <c r="I50" s="140">
        <f>'5. Plan nakładów'!L261</f>
        <v>0</v>
      </c>
      <c r="J50" s="140">
        <f>'5. Plan nakładów'!M261</f>
        <v>0</v>
      </c>
      <c r="K50" s="140">
        <f>'5. Plan nakładów'!N261</f>
        <v>0</v>
      </c>
      <c r="L50" s="140">
        <f>'5. Plan nakładów'!O261</f>
        <v>0</v>
      </c>
      <c r="M50" s="140">
        <f>'5. Plan nakładów'!P261</f>
        <v>0</v>
      </c>
      <c r="N50" s="140">
        <f>'5. Plan nakładów'!Q261</f>
        <v>0</v>
      </c>
      <c r="O50" s="140">
        <f>'5. Plan nakładów'!R261</f>
        <v>0</v>
      </c>
      <c r="P50" s="140">
        <f>'5. Plan nakładów'!S261</f>
        <v>0</v>
      </c>
      <c r="Q50" s="140">
        <f>'5. Plan nakładów'!T261</f>
        <v>0</v>
      </c>
      <c r="R50" s="140">
        <f>'5. Plan nakładów'!U261</f>
        <v>0</v>
      </c>
      <c r="S50" s="140">
        <f>'5. Plan nakładów'!V261</f>
        <v>0</v>
      </c>
      <c r="T50" s="140">
        <f>'5. Plan nakładów'!W261</f>
        <v>0</v>
      </c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2:35">
      <c r="B51" s="39" t="s">
        <v>117</v>
      </c>
      <c r="C51" s="28" t="s">
        <v>297</v>
      </c>
      <c r="D51" s="38" t="s">
        <v>164</v>
      </c>
      <c r="E51" s="140">
        <f>SUM(F51:AD51)</f>
        <v>0</v>
      </c>
      <c r="F51" s="140">
        <f>'5. Plan nakładów'!I277</f>
        <v>0</v>
      </c>
      <c r="G51" s="140">
        <f>'5. Plan nakładów'!J277</f>
        <v>0</v>
      </c>
      <c r="H51" s="140">
        <f>'5. Plan nakładów'!K277</f>
        <v>0</v>
      </c>
      <c r="I51" s="140">
        <f>'5. Plan nakładów'!L277</f>
        <v>0</v>
      </c>
      <c r="J51" s="140">
        <f>'5. Plan nakładów'!M277</f>
        <v>0</v>
      </c>
      <c r="K51" s="140">
        <f>'5. Plan nakładów'!N277</f>
        <v>0</v>
      </c>
      <c r="L51" s="140">
        <f>'5. Plan nakładów'!O277</f>
        <v>0</v>
      </c>
      <c r="M51" s="140">
        <f>'5. Plan nakładów'!P277</f>
        <v>0</v>
      </c>
      <c r="N51" s="140">
        <f>'5. Plan nakładów'!Q277</f>
        <v>0</v>
      </c>
      <c r="O51" s="140">
        <f>'5. Plan nakładów'!R277</f>
        <v>0</v>
      </c>
      <c r="P51" s="140">
        <f>'5. Plan nakładów'!S277</f>
        <v>0</v>
      </c>
      <c r="Q51" s="140">
        <f>'5. Plan nakładów'!T277</f>
        <v>0</v>
      </c>
      <c r="R51" s="140">
        <f>'5. Plan nakładów'!U277</f>
        <v>0</v>
      </c>
      <c r="S51" s="140">
        <f>'5. Plan nakładów'!V277</f>
        <v>0</v>
      </c>
      <c r="T51" s="140">
        <f>'5. Plan nakładów'!W277</f>
        <v>0</v>
      </c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2:35">
      <c r="B52" s="39" t="s">
        <v>118</v>
      </c>
      <c r="C52" s="28" t="s">
        <v>287</v>
      </c>
      <c r="D52" s="38" t="s">
        <v>164</v>
      </c>
      <c r="E52" s="140">
        <f>SUM(F52:AD52)</f>
        <v>0</v>
      </c>
      <c r="F52" s="140">
        <f t="shared" ref="F52:T52" si="22">F51-F50</f>
        <v>0</v>
      </c>
      <c r="G52" s="140">
        <f t="shared" si="22"/>
        <v>0</v>
      </c>
      <c r="H52" s="140">
        <f t="shared" si="22"/>
        <v>0</v>
      </c>
      <c r="I52" s="140">
        <f t="shared" si="22"/>
        <v>0</v>
      </c>
      <c r="J52" s="140">
        <f t="shared" si="22"/>
        <v>0</v>
      </c>
      <c r="K52" s="140">
        <f t="shared" si="22"/>
        <v>0</v>
      </c>
      <c r="L52" s="140">
        <f t="shared" si="22"/>
        <v>0</v>
      </c>
      <c r="M52" s="140">
        <f t="shared" si="22"/>
        <v>0</v>
      </c>
      <c r="N52" s="140">
        <f t="shared" si="22"/>
        <v>0</v>
      </c>
      <c r="O52" s="140">
        <f t="shared" si="22"/>
        <v>0</v>
      </c>
      <c r="P52" s="140">
        <f t="shared" si="22"/>
        <v>0</v>
      </c>
      <c r="Q52" s="140">
        <f t="shared" si="22"/>
        <v>0</v>
      </c>
      <c r="R52" s="140">
        <f t="shared" si="22"/>
        <v>0</v>
      </c>
      <c r="S52" s="140">
        <f t="shared" si="22"/>
        <v>0</v>
      </c>
      <c r="T52" s="140">
        <f t="shared" si="22"/>
        <v>0</v>
      </c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2:35">
      <c r="B53" s="111"/>
      <c r="C53" s="257"/>
      <c r="D53" s="112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2:35">
      <c r="B54" s="18" t="s">
        <v>357</v>
      </c>
      <c r="C54" s="167"/>
      <c r="D54" s="168"/>
      <c r="E54" s="168"/>
      <c r="F54" s="169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2:35">
      <c r="B55" s="150"/>
      <c r="C55" s="151"/>
      <c r="D55" s="152"/>
      <c r="E55" s="153" t="s">
        <v>90</v>
      </c>
      <c r="F55" s="154">
        <f t="shared" ref="F55:T55" si="23">F32</f>
        <v>2024</v>
      </c>
      <c r="G55" s="154">
        <f t="shared" si="23"/>
        <v>2025</v>
      </c>
      <c r="H55" s="154">
        <f t="shared" si="23"/>
        <v>2026</v>
      </c>
      <c r="I55" s="154">
        <f t="shared" si="23"/>
        <v>2027</v>
      </c>
      <c r="J55" s="154">
        <f t="shared" si="23"/>
        <v>2028</v>
      </c>
      <c r="K55" s="154">
        <f t="shared" si="23"/>
        <v>2029</v>
      </c>
      <c r="L55" s="154">
        <f t="shared" si="23"/>
        <v>2030</v>
      </c>
      <c r="M55" s="154">
        <f t="shared" si="23"/>
        <v>2031</v>
      </c>
      <c r="N55" s="154">
        <f t="shared" si="23"/>
        <v>2032</v>
      </c>
      <c r="O55" s="154">
        <f t="shared" si="23"/>
        <v>2033</v>
      </c>
      <c r="P55" s="154">
        <f t="shared" si="23"/>
        <v>2034</v>
      </c>
      <c r="Q55" s="154">
        <f t="shared" si="23"/>
        <v>2035</v>
      </c>
      <c r="R55" s="154">
        <f t="shared" si="23"/>
        <v>2036</v>
      </c>
      <c r="S55" s="154">
        <f t="shared" si="23"/>
        <v>2037</v>
      </c>
      <c r="T55" s="154">
        <f t="shared" si="23"/>
        <v>2038</v>
      </c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2:35">
      <c r="B56" s="155" t="s">
        <v>21</v>
      </c>
      <c r="C56" s="156" t="s">
        <v>452</v>
      </c>
      <c r="D56" s="157"/>
      <c r="E56" s="21" t="s">
        <v>164</v>
      </c>
      <c r="F56" s="78">
        <f t="shared" ref="F56:T56" si="24">F43</f>
        <v>0</v>
      </c>
      <c r="G56" s="78">
        <f t="shared" si="24"/>
        <v>0</v>
      </c>
      <c r="H56" s="78">
        <f t="shared" si="24"/>
        <v>0</v>
      </c>
      <c r="I56" s="78">
        <f t="shared" si="24"/>
        <v>0</v>
      </c>
      <c r="J56" s="78">
        <f t="shared" si="24"/>
        <v>0</v>
      </c>
      <c r="K56" s="78">
        <f t="shared" si="24"/>
        <v>0</v>
      </c>
      <c r="L56" s="78">
        <f t="shared" si="24"/>
        <v>0</v>
      </c>
      <c r="M56" s="78">
        <f t="shared" si="24"/>
        <v>0</v>
      </c>
      <c r="N56" s="78">
        <f t="shared" si="24"/>
        <v>0</v>
      </c>
      <c r="O56" s="78">
        <f t="shared" si="24"/>
        <v>0</v>
      </c>
      <c r="P56" s="78">
        <f t="shared" si="24"/>
        <v>0</v>
      </c>
      <c r="Q56" s="78">
        <f t="shared" si="24"/>
        <v>0</v>
      </c>
      <c r="R56" s="78">
        <f t="shared" si="24"/>
        <v>0</v>
      </c>
      <c r="S56" s="78">
        <f t="shared" si="24"/>
        <v>0</v>
      </c>
      <c r="T56" s="78">
        <f t="shared" si="24"/>
        <v>0</v>
      </c>
      <c r="U56" s="19"/>
      <c r="V56" s="19"/>
      <c r="W56" s="19"/>
      <c r="X56" s="19"/>
      <c r="Y56" s="19"/>
      <c r="Z56" s="19"/>
      <c r="AA56" s="19"/>
      <c r="AB56" s="19"/>
      <c r="AC56" s="19"/>
      <c r="AD56" s="19"/>
    </row>
    <row r="57" spans="2:35">
      <c r="B57" s="155" t="s">
        <v>16</v>
      </c>
      <c r="C57" s="156" t="s">
        <v>453</v>
      </c>
      <c r="D57" s="157"/>
      <c r="E57" s="21" t="s">
        <v>164</v>
      </c>
      <c r="F57" s="78">
        <f>F51</f>
        <v>0</v>
      </c>
      <c r="G57" s="78">
        <f t="shared" ref="G57:T57" si="25">G51</f>
        <v>0</v>
      </c>
      <c r="H57" s="78">
        <f t="shared" si="25"/>
        <v>0</v>
      </c>
      <c r="I57" s="78">
        <f t="shared" si="25"/>
        <v>0</v>
      </c>
      <c r="J57" s="78">
        <f t="shared" si="25"/>
        <v>0</v>
      </c>
      <c r="K57" s="78">
        <f t="shared" si="25"/>
        <v>0</v>
      </c>
      <c r="L57" s="78">
        <f t="shared" si="25"/>
        <v>0</v>
      </c>
      <c r="M57" s="78">
        <f t="shared" si="25"/>
        <v>0</v>
      </c>
      <c r="N57" s="78">
        <f t="shared" si="25"/>
        <v>0</v>
      </c>
      <c r="O57" s="78">
        <f t="shared" si="25"/>
        <v>0</v>
      </c>
      <c r="P57" s="78">
        <f t="shared" si="25"/>
        <v>0</v>
      </c>
      <c r="Q57" s="78">
        <f t="shared" si="25"/>
        <v>0</v>
      </c>
      <c r="R57" s="78">
        <f t="shared" si="25"/>
        <v>0</v>
      </c>
      <c r="S57" s="78">
        <f t="shared" si="25"/>
        <v>0</v>
      </c>
      <c r="T57" s="78">
        <f t="shared" si="25"/>
        <v>0</v>
      </c>
      <c r="U57" s="19"/>
      <c r="V57" s="19"/>
      <c r="W57" s="19"/>
      <c r="X57" s="19"/>
      <c r="Y57" s="19"/>
      <c r="Z57" s="19"/>
      <c r="AA57" s="19"/>
      <c r="AB57" s="19"/>
      <c r="AC57" s="19"/>
      <c r="AD57" s="19"/>
    </row>
    <row r="58" spans="2:35">
      <c r="B58" s="155" t="s">
        <v>29</v>
      </c>
      <c r="C58" s="156" t="s">
        <v>333</v>
      </c>
      <c r="D58" s="157"/>
      <c r="E58" s="21" t="s">
        <v>164</v>
      </c>
      <c r="F58" s="78">
        <f t="shared" ref="F58:T58" si="26">F46</f>
        <v>0</v>
      </c>
      <c r="G58" s="78">
        <f t="shared" si="26"/>
        <v>0</v>
      </c>
      <c r="H58" s="78">
        <f t="shared" si="26"/>
        <v>0</v>
      </c>
      <c r="I58" s="78">
        <f t="shared" si="26"/>
        <v>0</v>
      </c>
      <c r="J58" s="78">
        <f t="shared" si="26"/>
        <v>0</v>
      </c>
      <c r="K58" s="78">
        <f t="shared" si="26"/>
        <v>0</v>
      </c>
      <c r="L58" s="78">
        <f t="shared" si="26"/>
        <v>0</v>
      </c>
      <c r="M58" s="78">
        <f t="shared" si="26"/>
        <v>0</v>
      </c>
      <c r="N58" s="78">
        <f t="shared" si="26"/>
        <v>0</v>
      </c>
      <c r="O58" s="78">
        <f t="shared" si="26"/>
        <v>0</v>
      </c>
      <c r="P58" s="78">
        <f t="shared" si="26"/>
        <v>0</v>
      </c>
      <c r="Q58" s="78">
        <f t="shared" si="26"/>
        <v>0</v>
      </c>
      <c r="R58" s="78">
        <f t="shared" si="26"/>
        <v>0</v>
      </c>
      <c r="S58" s="78">
        <f t="shared" si="26"/>
        <v>0</v>
      </c>
      <c r="T58" s="78">
        <f t="shared" si="26"/>
        <v>0</v>
      </c>
      <c r="U58" s="19"/>
      <c r="V58" s="19"/>
      <c r="W58" s="19"/>
      <c r="X58" s="19"/>
      <c r="Y58" s="19"/>
      <c r="Z58" s="19"/>
      <c r="AA58" s="19"/>
      <c r="AB58" s="19"/>
      <c r="AC58" s="19"/>
      <c r="AD58" s="19"/>
    </row>
    <row r="59" spans="2:35">
      <c r="B59" s="155" t="s">
        <v>31</v>
      </c>
      <c r="C59" s="156" t="s">
        <v>348</v>
      </c>
      <c r="D59" s="160"/>
      <c r="E59" s="161" t="s">
        <v>164</v>
      </c>
      <c r="F59" s="78">
        <f>IF('3. Założenia'!$C$55="TAK",F44+F52,0)</f>
        <v>0</v>
      </c>
      <c r="G59" s="78">
        <f>IF('3. Założenia'!$C$55="TAK",G44+G52,0)</f>
        <v>0</v>
      </c>
      <c r="H59" s="78">
        <f>IF('3. Założenia'!$C$55="TAK",H44+H52,0)</f>
        <v>0</v>
      </c>
      <c r="I59" s="78">
        <f>IF('3. Założenia'!$C$55="TAK",I44+I52,0)</f>
        <v>0</v>
      </c>
      <c r="J59" s="78">
        <f>IF('3. Założenia'!$C$55="TAK",J44+J52,0)</f>
        <v>0</v>
      </c>
      <c r="K59" s="78">
        <f>IF('3. Założenia'!$C$55="TAK",K44+K52,0)</f>
        <v>0</v>
      </c>
      <c r="L59" s="78">
        <f>IF('3. Założenia'!$C$55="TAK",L44+L52,0)</f>
        <v>0</v>
      </c>
      <c r="M59" s="78">
        <f>IF('3. Założenia'!$C$55="TAK",M44+M52,0)</f>
        <v>0</v>
      </c>
      <c r="N59" s="78">
        <f>IF('3. Założenia'!$C$55="TAK",N44+N52,0)</f>
        <v>0</v>
      </c>
      <c r="O59" s="78">
        <f>IF('3. Założenia'!$C$55="TAK",O44+O52,0)</f>
        <v>0</v>
      </c>
      <c r="P59" s="78">
        <f>IF('3. Założenia'!$C$55="TAK",P44+P52,0)</f>
        <v>0</v>
      </c>
      <c r="Q59" s="78">
        <f>IF('3. Założenia'!$C$55="TAK",Q44+Q52,0)</f>
        <v>0</v>
      </c>
      <c r="R59" s="78">
        <f>IF('3. Założenia'!$C$55="TAK",R44+R52,0)</f>
        <v>0</v>
      </c>
      <c r="S59" s="78">
        <f>IF('3. Założenia'!$C$55="TAK",S44+S52,0)</f>
        <v>0</v>
      </c>
      <c r="T59" s="78">
        <f>IF('3. Założenia'!$C$55="TAK",T44+T52,0)</f>
        <v>0</v>
      </c>
      <c r="U59" s="19"/>
      <c r="V59" s="19"/>
      <c r="W59" s="19"/>
      <c r="X59" s="19"/>
      <c r="Y59" s="19"/>
      <c r="Z59" s="19"/>
      <c r="AA59" s="19"/>
      <c r="AB59" s="19"/>
      <c r="AC59" s="19"/>
      <c r="AD59" s="19"/>
    </row>
    <row r="60" spans="2:35">
      <c r="B60" s="155" t="s">
        <v>50</v>
      </c>
      <c r="C60" s="156" t="s">
        <v>325</v>
      </c>
      <c r="D60" s="157"/>
      <c r="E60" s="21" t="s">
        <v>164</v>
      </c>
      <c r="F60" s="78">
        <f>IF('3. Założenia'!$C$55="TAK",F24,F13)</f>
        <v>0</v>
      </c>
      <c r="G60" s="78">
        <f>IF('3. Założenia'!$C$55="TAK",G24,G13)</f>
        <v>0</v>
      </c>
      <c r="H60" s="78">
        <f>IF('3. Założenia'!$C$55="TAK",H24,H13)</f>
        <v>0</v>
      </c>
      <c r="I60" s="78">
        <f>IF('3. Założenia'!$C$55="TAK",I24,I13)</f>
        <v>0</v>
      </c>
      <c r="J60" s="78">
        <f>IF('3. Założenia'!$C$55="TAK",J24,J13)</f>
        <v>0</v>
      </c>
      <c r="K60" s="78">
        <f>IF('3. Założenia'!$C$55="TAK",K24,K13)</f>
        <v>0</v>
      </c>
      <c r="L60" s="78">
        <f>IF('3. Założenia'!$C$55="TAK",L24,L13)</f>
        <v>0</v>
      </c>
      <c r="M60" s="78">
        <f>IF('3. Założenia'!$C$55="TAK",M24,M13)</f>
        <v>0</v>
      </c>
      <c r="N60" s="78">
        <f>IF('3. Założenia'!$C$55="TAK",N24,N13)</f>
        <v>0</v>
      </c>
      <c r="O60" s="78">
        <f>IF('3. Założenia'!$C$55="TAK",O24,O13)</f>
        <v>0</v>
      </c>
      <c r="P60" s="78">
        <f>IF('3. Założenia'!$C$55="TAK",P24,P13)</f>
        <v>0</v>
      </c>
      <c r="Q60" s="78">
        <f>IF('3. Założenia'!$C$55="TAK",Q24,Q13)</f>
        <v>0</v>
      </c>
      <c r="R60" s="78">
        <f>IF('3. Założenia'!$C$55="TAK",R24,R13)</f>
        <v>0</v>
      </c>
      <c r="S60" s="78">
        <f>IF('3. Założenia'!$C$55="TAK",S24,S13)</f>
        <v>0</v>
      </c>
      <c r="T60" s="78">
        <f>IF('3. Założenia'!$C$55="TAK",T24,T13)</f>
        <v>0</v>
      </c>
      <c r="U60" s="19"/>
      <c r="V60" s="19"/>
      <c r="W60" s="19"/>
      <c r="X60" s="19"/>
      <c r="Y60" s="19"/>
      <c r="Z60" s="19"/>
      <c r="AA60" s="19"/>
      <c r="AB60" s="19"/>
      <c r="AC60" s="19"/>
      <c r="AD60" s="19"/>
    </row>
    <row r="61" spans="2:35">
      <c r="B61" s="155" t="s">
        <v>60</v>
      </c>
      <c r="C61" s="156" t="s">
        <v>276</v>
      </c>
      <c r="D61" s="157"/>
      <c r="E61" s="21" t="s">
        <v>164</v>
      </c>
      <c r="F61" s="78">
        <f>-IF('3. Założenia'!$C$55="TAK",F29,F18)</f>
        <v>0</v>
      </c>
      <c r="G61" s="78">
        <f>-IF('3. Założenia'!$C$55="TAK",G29,G18)</f>
        <v>0</v>
      </c>
      <c r="H61" s="78">
        <f>-IF('3. Założenia'!$C$55="TAK",H29,H18)</f>
        <v>0</v>
      </c>
      <c r="I61" s="78">
        <f>-IF('3. Założenia'!$C$55="TAK",I29,I18)</f>
        <v>0</v>
      </c>
      <c r="J61" s="78">
        <f>-IF('3. Założenia'!$C$55="TAK",J29,J18)</f>
        <v>0</v>
      </c>
      <c r="K61" s="78">
        <f>-IF('3. Założenia'!$C$55="TAK",K29,K18)</f>
        <v>0</v>
      </c>
      <c r="L61" s="78">
        <f>-IF('3. Założenia'!$C$55="TAK",L29,L18)</f>
        <v>0</v>
      </c>
      <c r="M61" s="78">
        <f>-IF('3. Założenia'!$C$55="TAK",M29,M18)</f>
        <v>0</v>
      </c>
      <c r="N61" s="78">
        <f>-IF('3. Założenia'!$C$55="TAK",N29,N18)</f>
        <v>0</v>
      </c>
      <c r="O61" s="78">
        <f>-IF('3. Założenia'!$C$55="TAK",O29,O18)</f>
        <v>0</v>
      </c>
      <c r="P61" s="78">
        <f>-IF('3. Założenia'!$C$55="TAK",P29,P18)</f>
        <v>0</v>
      </c>
      <c r="Q61" s="78">
        <f>-IF('3. Założenia'!$C$55="TAK",Q29,Q18)</f>
        <v>0</v>
      </c>
      <c r="R61" s="78">
        <f>-IF('3. Założenia'!$C$55="TAK",R29,R18)</f>
        <v>0</v>
      </c>
      <c r="S61" s="78">
        <f>-IF('3. Założenia'!$C$55="TAK",S29,S18)</f>
        <v>0</v>
      </c>
      <c r="T61" s="78">
        <f>-IF('3. Założenia'!$C$55="TAK",T29,T18)</f>
        <v>0</v>
      </c>
      <c r="U61" s="19"/>
      <c r="V61" s="19"/>
      <c r="W61" s="19"/>
      <c r="X61" s="19"/>
      <c r="Y61" s="19"/>
      <c r="Z61" s="19"/>
      <c r="AA61" s="19"/>
      <c r="AB61" s="19"/>
      <c r="AC61" s="19"/>
      <c r="AD61" s="19"/>
    </row>
    <row r="62" spans="2:35">
      <c r="B62" s="155" t="s">
        <v>51</v>
      </c>
      <c r="C62" s="156" t="s">
        <v>3</v>
      </c>
      <c r="D62" s="157"/>
      <c r="E62" s="21" t="s">
        <v>164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f>IF('3. Założenia'!AA55="TAK",'8. Wartość rezydualna'!E15,'8. Wartość rezydualna'!E14)</f>
        <v>0</v>
      </c>
      <c r="U62" s="19"/>
      <c r="V62" s="19"/>
      <c r="W62" s="19"/>
      <c r="X62" s="19"/>
      <c r="Y62" s="19"/>
      <c r="Z62" s="19"/>
      <c r="AA62" s="19"/>
      <c r="AB62" s="19"/>
      <c r="AC62" s="19"/>
      <c r="AD62" s="19"/>
    </row>
    <row r="63" spans="2:35" ht="26">
      <c r="B63" s="215" t="s">
        <v>52</v>
      </c>
      <c r="C63" s="211" t="s">
        <v>328</v>
      </c>
      <c r="D63" s="157"/>
      <c r="E63" s="21" t="s">
        <v>164</v>
      </c>
      <c r="F63" s="78">
        <f>-F56-F57+F58+F59-F60+F61+F62</f>
        <v>0</v>
      </c>
      <c r="G63" s="78">
        <f t="shared" ref="G63:T63" si="27">-G56-G57+G58+G59-G60+G61+G62</f>
        <v>0</v>
      </c>
      <c r="H63" s="78">
        <f t="shared" si="27"/>
        <v>0</v>
      </c>
      <c r="I63" s="78">
        <f t="shared" si="27"/>
        <v>0</v>
      </c>
      <c r="J63" s="78">
        <f t="shared" si="27"/>
        <v>0</v>
      </c>
      <c r="K63" s="78">
        <f t="shared" si="27"/>
        <v>0</v>
      </c>
      <c r="L63" s="78">
        <f t="shared" si="27"/>
        <v>0</v>
      </c>
      <c r="M63" s="78">
        <f t="shared" si="27"/>
        <v>0</v>
      </c>
      <c r="N63" s="78">
        <f t="shared" si="27"/>
        <v>0</v>
      </c>
      <c r="O63" s="78">
        <f t="shared" si="27"/>
        <v>0</v>
      </c>
      <c r="P63" s="78">
        <f t="shared" si="27"/>
        <v>0</v>
      </c>
      <c r="Q63" s="78">
        <f t="shared" si="27"/>
        <v>0</v>
      </c>
      <c r="R63" s="78">
        <f t="shared" si="27"/>
        <v>0</v>
      </c>
      <c r="S63" s="78">
        <f t="shared" si="27"/>
        <v>0</v>
      </c>
      <c r="T63" s="78">
        <f t="shared" si="27"/>
        <v>0</v>
      </c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/>
      <c r="AF63"/>
      <c r="AG63"/>
      <c r="AH63"/>
      <c r="AI63"/>
    </row>
    <row r="64" spans="2:3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/>
      <c r="AF64"/>
      <c r="AG64"/>
      <c r="AH64"/>
      <c r="AI64"/>
    </row>
    <row r="65" spans="2:35">
      <c r="B65" s="43"/>
      <c r="C65" s="128" t="s">
        <v>70</v>
      </c>
      <c r="D65" s="212">
        <v>7.4999999999999997E-2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/>
      <c r="AF65"/>
      <c r="AG65"/>
      <c r="AH65"/>
      <c r="AI65"/>
    </row>
    <row r="66" spans="2:35">
      <c r="B66" s="43"/>
      <c r="C66" s="128" t="s">
        <v>460</v>
      </c>
      <c r="D66" s="213">
        <f>NPV(D65,F63:T63)</f>
        <v>0</v>
      </c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/>
      <c r="AF66"/>
      <c r="AG66"/>
      <c r="AH66"/>
      <c r="AI66"/>
    </row>
    <row r="67" spans="2:3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/>
      <c r="AF67"/>
      <c r="AG67"/>
      <c r="AH67"/>
      <c r="AI67"/>
    </row>
    <row r="68" spans="2:35">
      <c r="B68" s="18" t="s">
        <v>349</v>
      </c>
      <c r="C68" s="24"/>
      <c r="D68" s="24"/>
      <c r="E68" s="24"/>
      <c r="F68" s="24"/>
      <c r="G68" s="24"/>
      <c r="H68" s="24"/>
      <c r="I68" s="24"/>
      <c r="J68" s="21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/>
      <c r="AF68"/>
      <c r="AG68"/>
      <c r="AH68"/>
      <c r="AI68"/>
    </row>
    <row r="69" spans="2:35">
      <c r="B69" s="206" t="s">
        <v>350</v>
      </c>
      <c r="C69" s="206" t="s">
        <v>139</v>
      </c>
      <c r="D69" s="206"/>
      <c r="E69" s="206"/>
      <c r="F69" s="206">
        <f t="shared" ref="F69:T69" si="28">F55</f>
        <v>2024</v>
      </c>
      <c r="G69" s="206">
        <f t="shared" si="28"/>
        <v>2025</v>
      </c>
      <c r="H69" s="206">
        <f t="shared" si="28"/>
        <v>2026</v>
      </c>
      <c r="I69" s="206">
        <f t="shared" si="28"/>
        <v>2027</v>
      </c>
      <c r="J69" s="206">
        <f t="shared" si="28"/>
        <v>2028</v>
      </c>
      <c r="K69" s="206">
        <f t="shared" si="28"/>
        <v>2029</v>
      </c>
      <c r="L69" s="206">
        <f t="shared" si="28"/>
        <v>2030</v>
      </c>
      <c r="M69" s="206">
        <f t="shared" si="28"/>
        <v>2031</v>
      </c>
      <c r="N69" s="206">
        <f t="shared" si="28"/>
        <v>2032</v>
      </c>
      <c r="O69" s="206">
        <f t="shared" si="28"/>
        <v>2033</v>
      </c>
      <c r="P69" s="206">
        <f t="shared" si="28"/>
        <v>2034</v>
      </c>
      <c r="Q69" s="206">
        <f t="shared" si="28"/>
        <v>2035</v>
      </c>
      <c r="R69" s="206">
        <f t="shared" si="28"/>
        <v>2036</v>
      </c>
      <c r="S69" s="206">
        <f t="shared" si="28"/>
        <v>2037</v>
      </c>
      <c r="T69" s="206">
        <f t="shared" si="28"/>
        <v>2038</v>
      </c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/>
      <c r="AF69"/>
      <c r="AG69"/>
      <c r="AH69"/>
      <c r="AI69"/>
    </row>
    <row r="70" spans="2:35">
      <c r="B70" s="207" t="s">
        <v>35</v>
      </c>
      <c r="C70" s="451" t="s">
        <v>351</v>
      </c>
      <c r="D70" s="452"/>
      <c r="E70" s="453"/>
      <c r="F70" s="78">
        <f>ROUND(F56*('11. Ryzyka'!$G$11),2)</f>
        <v>0</v>
      </c>
      <c r="G70" s="78">
        <f>ROUND(G56*('11. Ryzyka'!$G$11),2)</f>
        <v>0</v>
      </c>
      <c r="H70" s="78">
        <f>ROUND(H56*('11. Ryzyka'!$G$11),2)</f>
        <v>0</v>
      </c>
      <c r="I70" s="78">
        <f>ROUND(I56*('11. Ryzyka'!$G$11),2)</f>
        <v>0</v>
      </c>
      <c r="J70" s="78">
        <f>ROUND(J56*('11. Ryzyka'!$G$11),2)</f>
        <v>0</v>
      </c>
      <c r="K70" s="78">
        <f>ROUND(K56*('11. Ryzyka'!$G$11),2)</f>
        <v>0</v>
      </c>
      <c r="L70" s="78">
        <f>ROUND(L56*('11. Ryzyka'!$G$11),2)</f>
        <v>0</v>
      </c>
      <c r="M70" s="78">
        <f>ROUND(M56*('11. Ryzyka'!$G$11),2)</f>
        <v>0</v>
      </c>
      <c r="N70" s="78">
        <f>ROUND(N56*('11. Ryzyka'!$G$11),2)</f>
        <v>0</v>
      </c>
      <c r="O70" s="78">
        <f>ROUND(O56*('11. Ryzyka'!$G$11),2)</f>
        <v>0</v>
      </c>
      <c r="P70" s="78">
        <f>ROUND(P56*('11. Ryzyka'!$G$11),2)</f>
        <v>0</v>
      </c>
      <c r="Q70" s="78">
        <f>ROUND(Q56*('11. Ryzyka'!$G$11),2)</f>
        <v>0</v>
      </c>
      <c r="R70" s="78">
        <f>ROUND(R56*('11. Ryzyka'!$G$11),2)</f>
        <v>0</v>
      </c>
      <c r="S70" s="78">
        <f>ROUND(S56*('11. Ryzyka'!$G$11),2)</f>
        <v>0</v>
      </c>
      <c r="T70" s="78">
        <f>ROUND(T56*('11. Ryzyka'!$G$11),2)</f>
        <v>0</v>
      </c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/>
      <c r="AF70"/>
      <c r="AG70"/>
      <c r="AH70"/>
      <c r="AI70"/>
    </row>
    <row r="71" spans="2:35">
      <c r="B71" s="208" t="s">
        <v>36</v>
      </c>
      <c r="C71" s="451" t="s">
        <v>352</v>
      </c>
      <c r="D71" s="452"/>
      <c r="E71" s="453"/>
      <c r="F71" s="78">
        <f>ROUND(F60*'11. Ryzyka'!$G$22,2)</f>
        <v>0</v>
      </c>
      <c r="G71" s="78">
        <f>ROUND(G60*'11. Ryzyka'!$G$22,2)</f>
        <v>0</v>
      </c>
      <c r="H71" s="78">
        <f>ROUND(H60*'11. Ryzyka'!$G$22,2)</f>
        <v>0</v>
      </c>
      <c r="I71" s="78">
        <f>ROUND(I60*'11. Ryzyka'!$G$22,2)</f>
        <v>0</v>
      </c>
      <c r="J71" s="78">
        <f>ROUND(J60*'11. Ryzyka'!$G$22,2)</f>
        <v>0</v>
      </c>
      <c r="K71" s="78">
        <f>ROUND(K60*'11. Ryzyka'!$G$22,2)</f>
        <v>0</v>
      </c>
      <c r="L71" s="78">
        <f>ROUND(L60*'11. Ryzyka'!$G$22,2)</f>
        <v>0</v>
      </c>
      <c r="M71" s="78">
        <f>ROUND(M60*'11. Ryzyka'!$G$22,2)</f>
        <v>0</v>
      </c>
      <c r="N71" s="78">
        <f>ROUND(N60*'11. Ryzyka'!$G$22,2)</f>
        <v>0</v>
      </c>
      <c r="O71" s="78">
        <f>ROUND(O60*'11. Ryzyka'!$G$22,2)</f>
        <v>0</v>
      </c>
      <c r="P71" s="78">
        <f>ROUND(P60*'11. Ryzyka'!$G$22,2)</f>
        <v>0</v>
      </c>
      <c r="Q71" s="78">
        <f>ROUND(Q60*'11. Ryzyka'!$G$22,2)</f>
        <v>0</v>
      </c>
      <c r="R71" s="78">
        <f>ROUND(R60*'11. Ryzyka'!$G$22,2)</f>
        <v>0</v>
      </c>
      <c r="S71" s="78">
        <f>ROUND(S60*'11. Ryzyka'!$G$22,2)</f>
        <v>0</v>
      </c>
      <c r="T71" s="78">
        <f>ROUND(T60*'11. Ryzyka'!$G$22,2)</f>
        <v>0</v>
      </c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/>
      <c r="AF71"/>
      <c r="AG71"/>
      <c r="AH71"/>
      <c r="AI71"/>
    </row>
    <row r="72" spans="2:35">
      <c r="B72" s="207" t="s">
        <v>39</v>
      </c>
      <c r="C72" s="451" t="s">
        <v>353</v>
      </c>
      <c r="D72" s="452"/>
      <c r="E72" s="453"/>
      <c r="F72" s="78">
        <f>ROUND(F61*'11. Ryzyka'!$G$33,2)</f>
        <v>0</v>
      </c>
      <c r="G72" s="78">
        <f>ROUND(G61*'11. Ryzyka'!$G$33,2)</f>
        <v>0</v>
      </c>
      <c r="H72" s="78">
        <f>ROUND(H61*'11. Ryzyka'!$G$33,2)</f>
        <v>0</v>
      </c>
      <c r="I72" s="78">
        <f>ROUND(I61*'11. Ryzyka'!$G$33,2)</f>
        <v>0</v>
      </c>
      <c r="J72" s="78">
        <f>ROUND(J61*'11. Ryzyka'!$G$33,2)</f>
        <v>0</v>
      </c>
      <c r="K72" s="78">
        <f>ROUND(K61*'11. Ryzyka'!$G$33,2)</f>
        <v>0</v>
      </c>
      <c r="L72" s="78">
        <f>ROUND(L61*'11. Ryzyka'!$G$33,2)</f>
        <v>0</v>
      </c>
      <c r="M72" s="78">
        <f>ROUND(M61*'11. Ryzyka'!$G$33,2)</f>
        <v>0</v>
      </c>
      <c r="N72" s="78">
        <f>ROUND(N61*'11. Ryzyka'!$G$33,2)</f>
        <v>0</v>
      </c>
      <c r="O72" s="78">
        <f>ROUND(O61*'11. Ryzyka'!$G$33,2)</f>
        <v>0</v>
      </c>
      <c r="P72" s="78">
        <f>ROUND(P61*'11. Ryzyka'!$G$33,2)</f>
        <v>0</v>
      </c>
      <c r="Q72" s="78">
        <f>ROUND(Q61*'11. Ryzyka'!$G$33,2)</f>
        <v>0</v>
      </c>
      <c r="R72" s="78">
        <f>ROUND(R61*'11. Ryzyka'!$G$33,2)</f>
        <v>0</v>
      </c>
      <c r="S72" s="78">
        <f>ROUND(S61*'11. Ryzyka'!$G$33,2)</f>
        <v>0</v>
      </c>
      <c r="T72" s="78">
        <f>ROUND(T61*'11. Ryzyka'!$G$33,2)</f>
        <v>0</v>
      </c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/>
      <c r="AF72"/>
      <c r="AG72"/>
      <c r="AH72"/>
      <c r="AI72"/>
    </row>
    <row r="73" spans="2:35">
      <c r="B73" s="206" t="s">
        <v>40</v>
      </c>
      <c r="C73" s="209" t="s">
        <v>354</v>
      </c>
      <c r="D73" s="210"/>
      <c r="E73" s="210"/>
      <c r="F73" s="78">
        <f>(F70+F71-F72)</f>
        <v>0</v>
      </c>
      <c r="G73" s="78">
        <f t="shared" ref="G73:T73" si="29">(G70+G71-G72)</f>
        <v>0</v>
      </c>
      <c r="H73" s="78">
        <f t="shared" si="29"/>
        <v>0</v>
      </c>
      <c r="I73" s="78">
        <f t="shared" si="29"/>
        <v>0</v>
      </c>
      <c r="J73" s="78">
        <f t="shared" si="29"/>
        <v>0</v>
      </c>
      <c r="K73" s="78">
        <f t="shared" si="29"/>
        <v>0</v>
      </c>
      <c r="L73" s="78">
        <f t="shared" si="29"/>
        <v>0</v>
      </c>
      <c r="M73" s="78">
        <f t="shared" si="29"/>
        <v>0</v>
      </c>
      <c r="N73" s="78">
        <f t="shared" si="29"/>
        <v>0</v>
      </c>
      <c r="O73" s="78">
        <f t="shared" si="29"/>
        <v>0</v>
      </c>
      <c r="P73" s="78">
        <f t="shared" si="29"/>
        <v>0</v>
      </c>
      <c r="Q73" s="78">
        <f t="shared" si="29"/>
        <v>0</v>
      </c>
      <c r="R73" s="78">
        <f t="shared" si="29"/>
        <v>0</v>
      </c>
      <c r="S73" s="78">
        <f t="shared" si="29"/>
        <v>0</v>
      </c>
      <c r="T73" s="78">
        <f t="shared" si="29"/>
        <v>0</v>
      </c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/>
      <c r="AF73"/>
      <c r="AG73"/>
      <c r="AH73"/>
      <c r="AI73"/>
    </row>
    <row r="74" spans="2:35" ht="26">
      <c r="B74" s="206" t="s">
        <v>41</v>
      </c>
      <c r="C74" s="209" t="s">
        <v>355</v>
      </c>
      <c r="D74" s="210"/>
      <c r="E74" s="210"/>
      <c r="F74" s="75">
        <f>F63-F73</f>
        <v>0</v>
      </c>
      <c r="G74" s="75">
        <f t="shared" ref="G74:T74" si="30">G63-G73</f>
        <v>0</v>
      </c>
      <c r="H74" s="75">
        <f t="shared" si="30"/>
        <v>0</v>
      </c>
      <c r="I74" s="75">
        <f t="shared" si="30"/>
        <v>0</v>
      </c>
      <c r="J74" s="75">
        <f t="shared" si="30"/>
        <v>0</v>
      </c>
      <c r="K74" s="75">
        <f t="shared" si="30"/>
        <v>0</v>
      </c>
      <c r="L74" s="75">
        <f t="shared" si="30"/>
        <v>0</v>
      </c>
      <c r="M74" s="75">
        <f t="shared" si="30"/>
        <v>0</v>
      </c>
      <c r="N74" s="75">
        <f t="shared" si="30"/>
        <v>0</v>
      </c>
      <c r="O74" s="75">
        <f t="shared" si="30"/>
        <v>0</v>
      </c>
      <c r="P74" s="75">
        <f t="shared" si="30"/>
        <v>0</v>
      </c>
      <c r="Q74" s="75">
        <f t="shared" si="30"/>
        <v>0</v>
      </c>
      <c r="R74" s="75">
        <f t="shared" si="30"/>
        <v>0</v>
      </c>
      <c r="S74" s="75">
        <f t="shared" si="30"/>
        <v>0</v>
      </c>
      <c r="T74" s="75">
        <f t="shared" si="30"/>
        <v>0</v>
      </c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/>
      <c r="AF74"/>
      <c r="AG74"/>
      <c r="AH74"/>
      <c r="AI74"/>
    </row>
    <row r="75" spans="2:35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19"/>
      <c r="V75" s="19"/>
      <c r="W75" s="19"/>
      <c r="X75" s="19"/>
      <c r="Y75" s="19"/>
      <c r="Z75" s="19"/>
      <c r="AA75" s="19"/>
      <c r="AB75" s="19"/>
      <c r="AC75" s="19"/>
      <c r="AD75" s="19"/>
    </row>
    <row r="76" spans="2:35">
      <c r="B76" s="43"/>
      <c r="C76" s="128" t="s">
        <v>70</v>
      </c>
      <c r="D76" s="212">
        <v>7.4999999999999997E-2</v>
      </c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19"/>
      <c r="V76" s="19"/>
      <c r="W76" s="19"/>
      <c r="X76" s="19"/>
      <c r="Y76" s="19"/>
      <c r="Z76" s="19"/>
      <c r="AA76" s="19"/>
      <c r="AB76" s="19"/>
      <c r="AC76" s="19"/>
      <c r="AD76" s="19"/>
    </row>
    <row r="77" spans="2:35">
      <c r="B77" s="43"/>
      <c r="C77" s="128" t="s">
        <v>461</v>
      </c>
      <c r="D77" s="213">
        <f>NPV(D76,F74:T74)</f>
        <v>0</v>
      </c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2:35">
      <c r="B78" s="43"/>
      <c r="C78" s="305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19"/>
      <c r="V78" s="19"/>
      <c r="W78" s="19"/>
      <c r="X78" s="19"/>
      <c r="Y78" s="19"/>
      <c r="Z78" s="19"/>
      <c r="AA78" s="19"/>
      <c r="AB78" s="19"/>
      <c r="AC78" s="19"/>
      <c r="AD78" s="19"/>
    </row>
    <row r="79" spans="2:35">
      <c r="B79" s="18" t="s">
        <v>416</v>
      </c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19"/>
      <c r="V79" s="19"/>
      <c r="W79" s="19"/>
      <c r="X79" s="19"/>
      <c r="Y79" s="19"/>
      <c r="Z79" s="19"/>
      <c r="AA79" s="19"/>
      <c r="AB79" s="19"/>
      <c r="AC79" s="19"/>
      <c r="AD79" s="19"/>
    </row>
    <row r="80" spans="2:35">
      <c r="B80" s="206" t="s">
        <v>350</v>
      </c>
      <c r="C80" s="206" t="s">
        <v>139</v>
      </c>
      <c r="D80" s="206" t="s">
        <v>413</v>
      </c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</row>
    <row r="81" spans="2:30" ht="14.5">
      <c r="B81" s="39" t="s">
        <v>21</v>
      </c>
      <c r="C81" s="267" t="s">
        <v>414</v>
      </c>
      <c r="D81" s="266">
        <f>'9. Model PPP'!D74</f>
        <v>0</v>
      </c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</row>
    <row r="82" spans="2:30" ht="14.5">
      <c r="B82" s="39" t="s">
        <v>16</v>
      </c>
      <c r="C82" s="267" t="s">
        <v>415</v>
      </c>
      <c r="D82" s="266">
        <f>D77</f>
        <v>0</v>
      </c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</row>
    <row r="83" spans="2:30" ht="14.5">
      <c r="B83" s="39" t="s">
        <v>29</v>
      </c>
      <c r="C83" s="267" t="s">
        <v>365</v>
      </c>
      <c r="D83" s="220" t="e">
        <f>(D81-D82)/ABS(D82)</f>
        <v>#DIV/0!</v>
      </c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</row>
    <row r="84" spans="2:30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</row>
    <row r="85" spans="2:30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</row>
    <row r="86" spans="2:30"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</row>
    <row r="87" spans="2:30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</row>
    <row r="88" spans="2:30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</row>
    <row r="89" spans="2:30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</row>
    <row r="90" spans="2:30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</row>
    <row r="91" spans="2:30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</row>
    <row r="92" spans="2:30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</row>
    <row r="93" spans="2:30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</row>
    <row r="94" spans="2:30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</row>
    <row r="95" spans="2:30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</row>
    <row r="96" spans="2:30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</row>
    <row r="97" spans="2:30"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</row>
    <row r="98" spans="2:30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</row>
    <row r="99" spans="2:30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</row>
    <row r="100" spans="2:30"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</row>
    <row r="101" spans="2:30"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</row>
    <row r="102" spans="2:30"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</row>
    <row r="103" spans="2:30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</row>
    <row r="104" spans="2:30"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</row>
    <row r="105" spans="2:30"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</row>
    <row r="106" spans="2:30"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</row>
    <row r="107" spans="2:30"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</row>
    <row r="108" spans="2:30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</row>
    <row r="109" spans="2:30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</row>
    <row r="110" spans="2:30"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</row>
    <row r="111" spans="2:30"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</row>
    <row r="112" spans="2:30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</row>
    <row r="113" spans="2:30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</row>
    <row r="114" spans="2:30"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</row>
    <row r="115" spans="2:30"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</row>
    <row r="116" spans="2:30"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</row>
    <row r="117" spans="2:30"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</row>
    <row r="118" spans="2:30"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</row>
    <row r="119" spans="2:30"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</row>
    <row r="120" spans="2:30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</row>
    <row r="121" spans="2:30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</row>
    <row r="122" spans="2:30"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</row>
    <row r="123" spans="2:30"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</row>
    <row r="124" spans="2:30"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</row>
  </sheetData>
  <mergeCells count="5">
    <mergeCell ref="B32:C32"/>
    <mergeCell ref="C70:E70"/>
    <mergeCell ref="C71:E71"/>
    <mergeCell ref="C72:E72"/>
    <mergeCell ref="C3:C4"/>
  </mergeCells>
  <pageMargins left="0.43307086614173229" right="0.74803149606299213" top="1.3779527559055118" bottom="0.98425196850393704" header="0.51181102362204722" footer="0.51181102362204722"/>
  <pageSetup paperSize="9" scale="46" firstPageNumber="26" pageOrder="overThenDown" orientation="landscape" r:id="rId1"/>
  <headerFooter>
    <oddHeader>&amp;C&amp;F</oddHeader>
    <oddFooter>&amp;C&amp;A&amp;R&amp;P/&amp;N</oddFooter>
  </headerFooter>
  <rowBreaks count="1" manualBreakCount="1">
    <brk id="30" min="1" max="2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B1:T108"/>
  <sheetViews>
    <sheetView view="pageBreakPreview" topLeftCell="D1" zoomScaleNormal="85" zoomScaleSheetLayoutView="100" zoomScalePageLayoutView="140" workbookViewId="0">
      <selection activeCell="E28" sqref="E28"/>
    </sheetView>
  </sheetViews>
  <sheetFormatPr defaultColWidth="9.1796875" defaultRowHeight="13"/>
  <cols>
    <col min="1" max="1" width="10.81640625" style="43" customWidth="1"/>
    <col min="2" max="2" width="45" style="43" bestFit="1" customWidth="1"/>
    <col min="3" max="3" width="34.54296875" style="43" bestFit="1" customWidth="1"/>
    <col min="4" max="4" width="42.26953125" style="43" bestFit="1" customWidth="1"/>
    <col min="5" max="5" width="46.7265625" style="43" customWidth="1"/>
    <col min="6" max="6" width="39.1796875" style="43" bestFit="1" customWidth="1"/>
    <col min="7" max="7" width="46.81640625" style="43" bestFit="1" customWidth="1"/>
    <col min="8" max="16" width="9.1796875" style="43"/>
    <col min="17" max="17" width="10.54296875" style="43" customWidth="1"/>
    <col min="18" max="16384" width="9.1796875" style="43"/>
  </cols>
  <sheetData>
    <row r="1" spans="2:20"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2:20">
      <c r="B2" s="119" t="s">
        <v>168</v>
      </c>
      <c r="C2" s="17"/>
      <c r="D2" s="17"/>
      <c r="E2" s="17"/>
      <c r="F2" s="17"/>
      <c r="G2" s="17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2:20">
      <c r="B3" s="120" t="s">
        <v>139</v>
      </c>
      <c r="C3" s="121" t="s">
        <v>169</v>
      </c>
      <c r="D3" s="121" t="s">
        <v>170</v>
      </c>
      <c r="E3" s="121" t="s">
        <v>171</v>
      </c>
      <c r="F3" s="121" t="s">
        <v>172</v>
      </c>
      <c r="G3" s="121" t="s">
        <v>173</v>
      </c>
    </row>
    <row r="4" spans="2:20">
      <c r="B4" s="172" t="s">
        <v>174</v>
      </c>
      <c r="C4" s="336">
        <v>0.05</v>
      </c>
      <c r="D4" s="336">
        <v>0.01</v>
      </c>
      <c r="E4" s="336">
        <v>-0.3</v>
      </c>
      <c r="F4" s="336">
        <f>C4*$E4</f>
        <v>-1.4999999999999999E-2</v>
      </c>
      <c r="G4" s="336">
        <f t="shared" ref="G4:G10" si="0">D4*$E4</f>
        <v>-3.0000000000000001E-3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2:20">
      <c r="B5" s="172" t="s">
        <v>175</v>
      </c>
      <c r="C5" s="336">
        <v>0.1</v>
      </c>
      <c r="D5" s="336">
        <v>0.02</v>
      </c>
      <c r="E5" s="336">
        <v>-0.19999999999999998</v>
      </c>
      <c r="F5" s="336">
        <f t="shared" ref="F5:F10" si="1">C5*$E5</f>
        <v>-0.02</v>
      </c>
      <c r="G5" s="336">
        <f t="shared" si="0"/>
        <v>-4.0000000000000001E-3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2:20">
      <c r="B6" s="172" t="s">
        <v>176</v>
      </c>
      <c r="C6" s="336">
        <v>0.15</v>
      </c>
      <c r="D6" s="336">
        <v>0.03</v>
      </c>
      <c r="E6" s="336">
        <v>-9.9999999999999978E-2</v>
      </c>
      <c r="F6" s="336">
        <f t="shared" si="1"/>
        <v>-1.4999999999999996E-2</v>
      </c>
      <c r="G6" s="336">
        <f t="shared" si="0"/>
        <v>-2.9999999999999992E-3</v>
      </c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</row>
    <row r="7" spans="2:20">
      <c r="B7" s="172" t="s">
        <v>177</v>
      </c>
      <c r="C7" s="336">
        <v>0.25</v>
      </c>
      <c r="D7" s="336">
        <v>0.15</v>
      </c>
      <c r="E7" s="336">
        <v>0</v>
      </c>
      <c r="F7" s="336">
        <f t="shared" si="1"/>
        <v>0</v>
      </c>
      <c r="G7" s="336">
        <f t="shared" si="0"/>
        <v>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</row>
    <row r="8" spans="2:20">
      <c r="B8" s="172" t="s">
        <v>178</v>
      </c>
      <c r="C8" s="336">
        <v>0.2</v>
      </c>
      <c r="D8" s="336">
        <v>0.3</v>
      </c>
      <c r="E8" s="336">
        <v>0.1</v>
      </c>
      <c r="F8" s="336">
        <f t="shared" si="1"/>
        <v>2.0000000000000004E-2</v>
      </c>
      <c r="G8" s="336">
        <f t="shared" si="0"/>
        <v>0.03</v>
      </c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</row>
    <row r="9" spans="2:20">
      <c r="B9" s="172" t="s">
        <v>179</v>
      </c>
      <c r="C9" s="336">
        <v>0.15</v>
      </c>
      <c r="D9" s="336">
        <v>0.27</v>
      </c>
      <c r="E9" s="336">
        <v>0.2</v>
      </c>
      <c r="F9" s="336">
        <f t="shared" si="1"/>
        <v>0.03</v>
      </c>
      <c r="G9" s="336">
        <f t="shared" si="0"/>
        <v>5.4000000000000006E-2</v>
      </c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</row>
    <row r="10" spans="2:20">
      <c r="B10" s="172" t="s">
        <v>180</v>
      </c>
      <c r="C10" s="336">
        <v>0.1</v>
      </c>
      <c r="D10" s="336">
        <v>0.22</v>
      </c>
      <c r="E10" s="336">
        <v>0.30000000000000004</v>
      </c>
      <c r="F10" s="336">
        <f t="shared" si="1"/>
        <v>3.0000000000000006E-2</v>
      </c>
      <c r="G10" s="336">
        <f t="shared" si="0"/>
        <v>6.6000000000000017E-2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</row>
    <row r="11" spans="2:20">
      <c r="B11" s="339" t="s">
        <v>181</v>
      </c>
      <c r="C11" s="337">
        <f>SUM(C4:C10)</f>
        <v>1</v>
      </c>
      <c r="D11" s="337">
        <f>SUM(D4:D10)</f>
        <v>1</v>
      </c>
      <c r="E11" s="337">
        <f>SUM(E4:E10)</f>
        <v>0</v>
      </c>
      <c r="F11" s="337">
        <f>SUM(F4:F10)</f>
        <v>3.0000000000000006E-2</v>
      </c>
      <c r="G11" s="338">
        <f>SUM(G4:G10)</f>
        <v>0.14000000000000001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</row>
    <row r="12" spans="2:20">
      <c r="B12" s="17"/>
      <c r="C12" s="17"/>
      <c r="D12" s="17"/>
      <c r="E12" s="17"/>
      <c r="F12" s="17"/>
      <c r="G12" s="17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</row>
    <row r="13" spans="2:20">
      <c r="B13" s="119" t="s">
        <v>182</v>
      </c>
      <c r="C13" s="17"/>
      <c r="D13" s="17"/>
      <c r="E13" s="17"/>
      <c r="F13" s="17"/>
      <c r="G13" s="17"/>
    </row>
    <row r="14" spans="2:20">
      <c r="B14" s="120" t="s">
        <v>139</v>
      </c>
      <c r="C14" s="122" t="s">
        <v>169</v>
      </c>
      <c r="D14" s="122" t="s">
        <v>170</v>
      </c>
      <c r="E14" s="122" t="s">
        <v>171</v>
      </c>
      <c r="F14" s="122" t="s">
        <v>172</v>
      </c>
      <c r="G14" s="122" t="s">
        <v>173</v>
      </c>
    </row>
    <row r="15" spans="2:20">
      <c r="B15" s="173" t="s">
        <v>174</v>
      </c>
      <c r="C15" s="336">
        <v>0.05</v>
      </c>
      <c r="D15" s="336">
        <v>0.02</v>
      </c>
      <c r="E15" s="336">
        <v>-0.3</v>
      </c>
      <c r="F15" s="336">
        <f>C15*$E15</f>
        <v>-1.4999999999999999E-2</v>
      </c>
      <c r="G15" s="336">
        <f t="shared" ref="G15:G21" si="2">D15*$E15</f>
        <v>-6.0000000000000001E-3</v>
      </c>
    </row>
    <row r="16" spans="2:20">
      <c r="B16" s="173" t="s">
        <v>175</v>
      </c>
      <c r="C16" s="336">
        <v>0.1</v>
      </c>
      <c r="D16" s="336">
        <v>0.03</v>
      </c>
      <c r="E16" s="336">
        <v>-0.19999999999999998</v>
      </c>
      <c r="F16" s="336">
        <f t="shared" ref="F16:F21" si="3">C16*$E16</f>
        <v>-0.02</v>
      </c>
      <c r="G16" s="336">
        <f t="shared" si="2"/>
        <v>-5.9999999999999993E-3</v>
      </c>
    </row>
    <row r="17" spans="2:7">
      <c r="B17" s="173" t="s">
        <v>176</v>
      </c>
      <c r="C17" s="336">
        <v>0.15</v>
      </c>
      <c r="D17" s="336">
        <v>0.05</v>
      </c>
      <c r="E17" s="336">
        <v>-9.9999999999999978E-2</v>
      </c>
      <c r="F17" s="336">
        <f t="shared" si="3"/>
        <v>-1.4999999999999996E-2</v>
      </c>
      <c r="G17" s="336">
        <f t="shared" si="2"/>
        <v>-4.9999999999999992E-3</v>
      </c>
    </row>
    <row r="18" spans="2:7">
      <c r="B18" s="173" t="s">
        <v>177</v>
      </c>
      <c r="C18" s="336">
        <v>0.25</v>
      </c>
      <c r="D18" s="336">
        <v>0.3</v>
      </c>
      <c r="E18" s="336">
        <v>0</v>
      </c>
      <c r="F18" s="336">
        <f t="shared" si="3"/>
        <v>0</v>
      </c>
      <c r="G18" s="336">
        <f t="shared" si="2"/>
        <v>0</v>
      </c>
    </row>
    <row r="19" spans="2:7">
      <c r="B19" s="173" t="s">
        <v>178</v>
      </c>
      <c r="C19" s="336">
        <v>0.2</v>
      </c>
      <c r="D19" s="336">
        <v>0.25</v>
      </c>
      <c r="E19" s="336">
        <v>0.1</v>
      </c>
      <c r="F19" s="336">
        <f t="shared" si="3"/>
        <v>2.0000000000000004E-2</v>
      </c>
      <c r="G19" s="336">
        <f t="shared" si="2"/>
        <v>2.5000000000000001E-2</v>
      </c>
    </row>
    <row r="20" spans="2:7">
      <c r="B20" s="173" t="s">
        <v>179</v>
      </c>
      <c r="C20" s="336">
        <v>0.15</v>
      </c>
      <c r="D20" s="336">
        <v>0.2</v>
      </c>
      <c r="E20" s="336">
        <v>0.2</v>
      </c>
      <c r="F20" s="336">
        <f t="shared" si="3"/>
        <v>0.03</v>
      </c>
      <c r="G20" s="336">
        <f t="shared" si="2"/>
        <v>4.0000000000000008E-2</v>
      </c>
    </row>
    <row r="21" spans="2:7">
      <c r="B21" s="173" t="s">
        <v>180</v>
      </c>
      <c r="C21" s="336">
        <v>0.1</v>
      </c>
      <c r="D21" s="336">
        <v>0.15</v>
      </c>
      <c r="E21" s="336">
        <v>0.30000000000000004</v>
      </c>
      <c r="F21" s="336">
        <f t="shared" si="3"/>
        <v>3.0000000000000006E-2</v>
      </c>
      <c r="G21" s="336">
        <f t="shared" si="2"/>
        <v>4.5000000000000005E-2</v>
      </c>
    </row>
    <row r="22" spans="2:7">
      <c r="B22" s="123" t="s">
        <v>181</v>
      </c>
      <c r="C22" s="337">
        <f>SUM(C15:C21)</f>
        <v>1</v>
      </c>
      <c r="D22" s="337">
        <f>SUM(D15:D21)</f>
        <v>1</v>
      </c>
      <c r="E22" s="337">
        <f>SUM(E15:E21)</f>
        <v>0</v>
      </c>
      <c r="F22" s="337">
        <f>SUM(F15:F21)</f>
        <v>3.0000000000000006E-2</v>
      </c>
      <c r="G22" s="338">
        <f>SUM(G15:G21)</f>
        <v>9.3000000000000013E-2</v>
      </c>
    </row>
    <row r="23" spans="2:7">
      <c r="B23" s="17"/>
      <c r="C23" s="17"/>
      <c r="D23" s="17"/>
      <c r="E23" s="17"/>
      <c r="F23" s="17"/>
      <c r="G23" s="17"/>
    </row>
    <row r="24" spans="2:7">
      <c r="B24" s="119" t="s">
        <v>183</v>
      </c>
      <c r="C24" s="17"/>
      <c r="D24" s="17"/>
      <c r="E24" s="17"/>
      <c r="F24" s="17"/>
      <c r="G24" s="17"/>
    </row>
    <row r="25" spans="2:7">
      <c r="B25" s="120" t="s">
        <v>139</v>
      </c>
      <c r="C25" s="122" t="s">
        <v>169</v>
      </c>
      <c r="D25" s="122" t="s">
        <v>170</v>
      </c>
      <c r="E25" s="122" t="s">
        <v>171</v>
      </c>
      <c r="F25" s="122" t="s">
        <v>172</v>
      </c>
      <c r="G25" s="122" t="s">
        <v>173</v>
      </c>
    </row>
    <row r="26" spans="2:7">
      <c r="B26" s="173" t="s">
        <v>174</v>
      </c>
      <c r="C26" s="336">
        <v>0.02</v>
      </c>
      <c r="D26" s="336">
        <v>0.1</v>
      </c>
      <c r="E26" s="336">
        <v>-0.3</v>
      </c>
      <c r="F26" s="336">
        <f>C26*$E26</f>
        <v>-6.0000000000000001E-3</v>
      </c>
      <c r="G26" s="336">
        <f t="shared" ref="G26:G32" si="4">D26*$E26</f>
        <v>-0.03</v>
      </c>
    </row>
    <row r="27" spans="2:7">
      <c r="B27" s="173" t="s">
        <v>175</v>
      </c>
      <c r="C27" s="336">
        <v>0.03</v>
      </c>
      <c r="D27" s="336">
        <v>0.2</v>
      </c>
      <c r="E27" s="336">
        <v>-0.19999999999999998</v>
      </c>
      <c r="F27" s="336">
        <f t="shared" ref="F27:F32" si="5">C27*$E27</f>
        <v>-5.9999999999999993E-3</v>
      </c>
      <c r="G27" s="336">
        <f t="shared" si="4"/>
        <v>-0.04</v>
      </c>
    </row>
    <row r="28" spans="2:7">
      <c r="B28" s="173" t="s">
        <v>176</v>
      </c>
      <c r="C28" s="336">
        <v>0.05</v>
      </c>
      <c r="D28" s="336">
        <v>0.4</v>
      </c>
      <c r="E28" s="336">
        <v>-9.9999999999999978E-2</v>
      </c>
      <c r="F28" s="336">
        <f t="shared" si="5"/>
        <v>-4.9999999999999992E-3</v>
      </c>
      <c r="G28" s="336">
        <f t="shared" si="4"/>
        <v>-3.9999999999999994E-2</v>
      </c>
    </row>
    <row r="29" spans="2:7">
      <c r="B29" s="173" t="s">
        <v>177</v>
      </c>
      <c r="C29" s="336">
        <v>0.4</v>
      </c>
      <c r="D29" s="336">
        <v>0.15</v>
      </c>
      <c r="E29" s="336">
        <v>0</v>
      </c>
      <c r="F29" s="336">
        <f t="shared" si="5"/>
        <v>0</v>
      </c>
      <c r="G29" s="336">
        <f t="shared" si="4"/>
        <v>0</v>
      </c>
    </row>
    <row r="30" spans="2:7">
      <c r="B30" s="173" t="s">
        <v>178</v>
      </c>
      <c r="C30" s="336">
        <v>0.25</v>
      </c>
      <c r="D30" s="336">
        <v>0.1</v>
      </c>
      <c r="E30" s="336">
        <v>0.1</v>
      </c>
      <c r="F30" s="336">
        <f t="shared" si="5"/>
        <v>2.5000000000000001E-2</v>
      </c>
      <c r="G30" s="336">
        <f t="shared" si="4"/>
        <v>1.0000000000000002E-2</v>
      </c>
    </row>
    <row r="31" spans="2:7">
      <c r="B31" s="173" t="s">
        <v>179</v>
      </c>
      <c r="C31" s="336">
        <v>0.15</v>
      </c>
      <c r="D31" s="336">
        <v>0.03</v>
      </c>
      <c r="E31" s="336">
        <v>0.2</v>
      </c>
      <c r="F31" s="336">
        <f t="shared" si="5"/>
        <v>0.03</v>
      </c>
      <c r="G31" s="336">
        <f t="shared" si="4"/>
        <v>6.0000000000000001E-3</v>
      </c>
    </row>
    <row r="32" spans="2:7">
      <c r="B32" s="173" t="s">
        <v>180</v>
      </c>
      <c r="C32" s="336">
        <v>0.1</v>
      </c>
      <c r="D32" s="336">
        <v>0.02</v>
      </c>
      <c r="E32" s="336">
        <v>0.30000000000000004</v>
      </c>
      <c r="F32" s="336">
        <f t="shared" si="5"/>
        <v>3.0000000000000006E-2</v>
      </c>
      <c r="G32" s="336">
        <f t="shared" si="4"/>
        <v>6.000000000000001E-3</v>
      </c>
    </row>
    <row r="33" spans="2:7">
      <c r="B33" s="123" t="s">
        <v>181</v>
      </c>
      <c r="C33" s="337">
        <f>SUM(C26:C32)</f>
        <v>1</v>
      </c>
      <c r="D33" s="337">
        <f>SUM(D26:D32)</f>
        <v>1</v>
      </c>
      <c r="E33" s="337">
        <f>SUM(E26:E32)</f>
        <v>0</v>
      </c>
      <c r="F33" s="337">
        <f>SUM(F26:F32)</f>
        <v>6.8000000000000005E-2</v>
      </c>
      <c r="G33" s="338">
        <f>SUM(G26:G32)</f>
        <v>-8.7999999999999995E-2</v>
      </c>
    </row>
    <row r="36" spans="2:7">
      <c r="B36" s="124" t="s">
        <v>184</v>
      </c>
      <c r="C36" s="29"/>
      <c r="D36" s="29"/>
      <c r="E36" s="29"/>
      <c r="F36" s="29"/>
    </row>
    <row r="37" spans="2:7" ht="12.75" customHeight="1">
      <c r="B37" s="456" t="s">
        <v>185</v>
      </c>
      <c r="C37" s="459" t="s">
        <v>186</v>
      </c>
      <c r="D37" s="456" t="s">
        <v>187</v>
      </c>
      <c r="E37" s="460" t="s">
        <v>188</v>
      </c>
      <c r="F37" s="454" t="s">
        <v>189</v>
      </c>
    </row>
    <row r="38" spans="2:7" ht="12.75" customHeight="1">
      <c r="B38" s="456"/>
      <c r="C38" s="459"/>
      <c r="D38" s="456"/>
      <c r="E38" s="461"/>
      <c r="F38" s="455"/>
    </row>
    <row r="39" spans="2:7" ht="78">
      <c r="B39" s="174" t="s">
        <v>194</v>
      </c>
      <c r="C39" s="175">
        <v>1</v>
      </c>
      <c r="D39" s="176" t="s">
        <v>196</v>
      </c>
      <c r="E39" s="177" t="s">
        <v>190</v>
      </c>
      <c r="F39" s="178" t="s">
        <v>191</v>
      </c>
    </row>
    <row r="40" spans="2:7" ht="65">
      <c r="B40" s="174" t="s">
        <v>200</v>
      </c>
      <c r="C40" s="175">
        <v>1</v>
      </c>
      <c r="D40" s="176" t="s">
        <v>201</v>
      </c>
      <c r="E40" s="177" t="s">
        <v>192</v>
      </c>
      <c r="F40" s="179" t="s">
        <v>412</v>
      </c>
    </row>
    <row r="41" spans="2:7" ht="65">
      <c r="B41" s="174" t="s">
        <v>200</v>
      </c>
      <c r="C41" s="175">
        <v>1</v>
      </c>
      <c r="D41" s="176" t="s">
        <v>202</v>
      </c>
      <c r="E41" s="177" t="s">
        <v>192</v>
      </c>
      <c r="F41" s="179" t="s">
        <v>193</v>
      </c>
    </row>
    <row r="44" spans="2:7">
      <c r="B44" s="119" t="s">
        <v>207</v>
      </c>
      <c r="C44" s="17"/>
      <c r="D44" s="17"/>
      <c r="E44" s="17"/>
      <c r="F44" s="17"/>
      <c r="G44" s="17"/>
    </row>
    <row r="45" spans="2:7">
      <c r="B45" s="456" t="s">
        <v>208</v>
      </c>
      <c r="C45" s="456" t="s">
        <v>209</v>
      </c>
      <c r="D45" s="456"/>
      <c r="E45" s="457" t="s">
        <v>210</v>
      </c>
      <c r="F45" s="459" t="s">
        <v>211</v>
      </c>
      <c r="G45" s="17"/>
    </row>
    <row r="46" spans="2:7">
      <c r="B46" s="456"/>
      <c r="C46" s="180" t="s">
        <v>212</v>
      </c>
      <c r="D46" s="180" t="s">
        <v>213</v>
      </c>
      <c r="E46" s="458"/>
      <c r="F46" s="459"/>
      <c r="G46" s="17"/>
    </row>
    <row r="47" spans="2:7" ht="26">
      <c r="B47" s="181" t="s">
        <v>194</v>
      </c>
      <c r="C47" s="182">
        <v>0</v>
      </c>
      <c r="D47" s="182">
        <v>1</v>
      </c>
      <c r="E47" s="183" t="s">
        <v>196</v>
      </c>
      <c r="F47" s="184">
        <v>1</v>
      </c>
      <c r="G47" s="17"/>
    </row>
    <row r="48" spans="2:7">
      <c r="B48" s="462" t="s">
        <v>200</v>
      </c>
      <c r="C48" s="182">
        <v>0</v>
      </c>
      <c r="D48" s="182">
        <v>1</v>
      </c>
      <c r="E48" s="183" t="s">
        <v>201</v>
      </c>
      <c r="F48" s="184">
        <v>1</v>
      </c>
      <c r="G48" s="17"/>
    </row>
    <row r="49" spans="2:7">
      <c r="B49" s="462"/>
      <c r="C49" s="182">
        <v>0</v>
      </c>
      <c r="D49" s="182">
        <v>1</v>
      </c>
      <c r="E49" s="183" t="s">
        <v>221</v>
      </c>
      <c r="F49" s="184">
        <v>1</v>
      </c>
      <c r="G49" s="17"/>
    </row>
    <row r="50" spans="2:7">
      <c r="B50" s="462" t="s">
        <v>223</v>
      </c>
      <c r="C50" s="182">
        <v>1</v>
      </c>
      <c r="D50" s="182">
        <v>0</v>
      </c>
      <c r="E50" s="183" t="s">
        <v>226</v>
      </c>
      <c r="F50" s="184">
        <v>0</v>
      </c>
      <c r="G50" s="17"/>
    </row>
    <row r="51" spans="2:7">
      <c r="B51" s="462"/>
      <c r="C51" s="182">
        <v>1</v>
      </c>
      <c r="D51" s="182">
        <v>0</v>
      </c>
      <c r="E51" s="183" t="s">
        <v>275</v>
      </c>
      <c r="F51" s="184">
        <v>0</v>
      </c>
      <c r="G51" s="17"/>
    </row>
    <row r="52" spans="2:7">
      <c r="B52" s="17"/>
      <c r="C52" s="17"/>
      <c r="D52" s="17"/>
      <c r="E52" s="17"/>
      <c r="F52" s="17"/>
      <c r="G52" s="17"/>
    </row>
    <row r="53" spans="2:7">
      <c r="B53" s="17"/>
      <c r="C53" s="17"/>
      <c r="D53" s="17"/>
      <c r="E53" s="17"/>
      <c r="F53" s="17"/>
      <c r="G53" s="17"/>
    </row>
    <row r="54" spans="2:7">
      <c r="B54" s="119" t="s">
        <v>231</v>
      </c>
      <c r="C54" s="17"/>
      <c r="D54" s="17"/>
      <c r="E54" s="17"/>
      <c r="F54" s="17"/>
      <c r="G54" s="17"/>
    </row>
    <row r="55" spans="2:7">
      <c r="B55" s="125" t="s">
        <v>232</v>
      </c>
      <c r="C55" s="125" t="s">
        <v>233</v>
      </c>
      <c r="D55" s="125" t="s">
        <v>234</v>
      </c>
      <c r="E55" s="125" t="s">
        <v>235</v>
      </c>
      <c r="F55" s="125" t="s">
        <v>236</v>
      </c>
      <c r="G55" s="125" t="s">
        <v>237</v>
      </c>
    </row>
    <row r="56" spans="2:7" ht="26">
      <c r="B56" s="115" t="s">
        <v>238</v>
      </c>
      <c r="C56" s="116" t="s">
        <v>239</v>
      </c>
      <c r="D56" s="116" t="s">
        <v>240</v>
      </c>
      <c r="E56" s="31" t="s">
        <v>241</v>
      </c>
      <c r="F56" s="116" t="s">
        <v>242</v>
      </c>
      <c r="G56" s="116">
        <v>0</v>
      </c>
    </row>
    <row r="57" spans="2:7" ht="26">
      <c r="B57" s="115" t="s">
        <v>243</v>
      </c>
      <c r="C57" s="116" t="s">
        <v>239</v>
      </c>
      <c r="D57" s="116" t="s">
        <v>240</v>
      </c>
      <c r="E57" s="31" t="s">
        <v>241</v>
      </c>
      <c r="F57" s="116" t="s">
        <v>242</v>
      </c>
      <c r="G57" s="116">
        <v>0</v>
      </c>
    </row>
    <row r="58" spans="2:7" ht="39">
      <c r="B58" s="115" t="s">
        <v>244</v>
      </c>
      <c r="C58" s="116" t="s">
        <v>239</v>
      </c>
      <c r="D58" s="116" t="s">
        <v>240</v>
      </c>
      <c r="E58" s="31" t="s">
        <v>241</v>
      </c>
      <c r="F58" s="116" t="s">
        <v>242</v>
      </c>
      <c r="G58" s="116">
        <v>0</v>
      </c>
    </row>
    <row r="59" spans="2:7" ht="39">
      <c r="B59" s="115" t="s">
        <v>214</v>
      </c>
      <c r="C59" s="116" t="s">
        <v>239</v>
      </c>
      <c r="D59" s="116" t="s">
        <v>240</v>
      </c>
      <c r="E59" s="31" t="s">
        <v>241</v>
      </c>
      <c r="F59" s="116" t="s">
        <v>242</v>
      </c>
      <c r="G59" s="116">
        <v>0</v>
      </c>
    </row>
    <row r="60" spans="2:7" ht="26">
      <c r="B60" s="115" t="s">
        <v>215</v>
      </c>
      <c r="C60" s="116" t="s">
        <v>239</v>
      </c>
      <c r="D60" s="116" t="s">
        <v>240</v>
      </c>
      <c r="E60" s="31" t="s">
        <v>241</v>
      </c>
      <c r="F60" s="116" t="s">
        <v>242</v>
      </c>
      <c r="G60" s="116">
        <v>0</v>
      </c>
    </row>
    <row r="61" spans="2:7">
      <c r="B61" s="115" t="s">
        <v>247</v>
      </c>
      <c r="C61" s="116" t="s">
        <v>248</v>
      </c>
      <c r="D61" s="116" t="s">
        <v>240</v>
      </c>
      <c r="E61" s="31" t="s">
        <v>249</v>
      </c>
      <c r="F61" s="116" t="s">
        <v>242</v>
      </c>
      <c r="G61" s="116">
        <v>0</v>
      </c>
    </row>
    <row r="62" spans="2:7" ht="26">
      <c r="B62" s="115" t="s">
        <v>250</v>
      </c>
      <c r="C62" s="116" t="s">
        <v>239</v>
      </c>
      <c r="D62" s="116" t="s">
        <v>240</v>
      </c>
      <c r="E62" s="31" t="s">
        <v>241</v>
      </c>
      <c r="F62" s="116" t="s">
        <v>242</v>
      </c>
      <c r="G62" s="116">
        <v>0</v>
      </c>
    </row>
    <row r="63" spans="2:7" ht="26">
      <c r="B63" s="115" t="s">
        <v>216</v>
      </c>
      <c r="C63" s="116" t="s">
        <v>239</v>
      </c>
      <c r="D63" s="116" t="s">
        <v>240</v>
      </c>
      <c r="E63" s="31" t="s">
        <v>241</v>
      </c>
      <c r="F63" s="116" t="s">
        <v>194</v>
      </c>
      <c r="G63" s="117">
        <v>0</v>
      </c>
    </row>
    <row r="64" spans="2:7">
      <c r="B64" s="115" t="s">
        <v>217</v>
      </c>
      <c r="C64" s="116" t="s">
        <v>239</v>
      </c>
      <c r="D64" s="116" t="s">
        <v>240</v>
      </c>
      <c r="E64" s="31" t="s">
        <v>241</v>
      </c>
      <c r="F64" s="116" t="s">
        <v>194</v>
      </c>
      <c r="G64" s="116">
        <v>0</v>
      </c>
    </row>
    <row r="65" spans="2:7" ht="26">
      <c r="B65" s="115" t="s">
        <v>218</v>
      </c>
      <c r="C65" s="116" t="s">
        <v>239</v>
      </c>
      <c r="D65" s="116" t="s">
        <v>240</v>
      </c>
      <c r="E65" s="31" t="s">
        <v>241</v>
      </c>
      <c r="F65" s="116" t="s">
        <v>194</v>
      </c>
      <c r="G65" s="116">
        <v>0</v>
      </c>
    </row>
    <row r="66" spans="2:7">
      <c r="B66" s="115" t="s">
        <v>195</v>
      </c>
      <c r="C66" s="116" t="s">
        <v>239</v>
      </c>
      <c r="D66" s="116" t="s">
        <v>240</v>
      </c>
      <c r="E66" s="31" t="s">
        <v>241</v>
      </c>
      <c r="F66" s="116" t="s">
        <v>194</v>
      </c>
      <c r="G66" s="116">
        <v>0</v>
      </c>
    </row>
    <row r="67" spans="2:7">
      <c r="B67" s="115" t="s">
        <v>251</v>
      </c>
      <c r="C67" s="116" t="s">
        <v>248</v>
      </c>
      <c r="D67" s="116" t="s">
        <v>240</v>
      </c>
      <c r="E67" s="31" t="s">
        <v>249</v>
      </c>
      <c r="F67" s="116" t="s">
        <v>194</v>
      </c>
      <c r="G67" s="116">
        <v>0</v>
      </c>
    </row>
    <row r="68" spans="2:7">
      <c r="B68" s="115" t="s">
        <v>252</v>
      </c>
      <c r="C68" s="116" t="s">
        <v>248</v>
      </c>
      <c r="D68" s="116" t="s">
        <v>240</v>
      </c>
      <c r="E68" s="31" t="s">
        <v>249</v>
      </c>
      <c r="F68" s="116" t="s">
        <v>194</v>
      </c>
      <c r="G68" s="116">
        <v>0</v>
      </c>
    </row>
    <row r="69" spans="2:7">
      <c r="B69" s="115" t="s">
        <v>253</v>
      </c>
      <c r="C69" s="116" t="s">
        <v>239</v>
      </c>
      <c r="D69" s="116" t="s">
        <v>240</v>
      </c>
      <c r="E69" s="31" t="s">
        <v>241</v>
      </c>
      <c r="F69" s="116" t="s">
        <v>194</v>
      </c>
      <c r="G69" s="116">
        <v>0</v>
      </c>
    </row>
    <row r="70" spans="2:7">
      <c r="B70" s="115" t="s">
        <v>219</v>
      </c>
      <c r="C70" s="116" t="s">
        <v>239</v>
      </c>
      <c r="D70" s="116" t="s">
        <v>240</v>
      </c>
      <c r="E70" s="31" t="s">
        <v>241</v>
      </c>
      <c r="F70" s="116" t="s">
        <v>194</v>
      </c>
      <c r="G70" s="116">
        <v>0</v>
      </c>
    </row>
    <row r="71" spans="2:7" ht="26">
      <c r="B71" s="115" t="s">
        <v>254</v>
      </c>
      <c r="C71" s="116" t="s">
        <v>239</v>
      </c>
      <c r="D71" s="116" t="s">
        <v>240</v>
      </c>
      <c r="E71" s="31" t="s">
        <v>241</v>
      </c>
      <c r="F71" s="116" t="s">
        <v>194</v>
      </c>
      <c r="G71" s="116">
        <v>0</v>
      </c>
    </row>
    <row r="72" spans="2:7">
      <c r="B72" s="115" t="s">
        <v>255</v>
      </c>
      <c r="C72" s="116" t="s">
        <v>248</v>
      </c>
      <c r="D72" s="116" t="s">
        <v>240</v>
      </c>
      <c r="E72" s="31" t="s">
        <v>249</v>
      </c>
      <c r="F72" s="116" t="s">
        <v>194</v>
      </c>
      <c r="G72" s="116">
        <v>0</v>
      </c>
    </row>
    <row r="73" spans="2:7" ht="26">
      <c r="B73" s="115" t="s">
        <v>220</v>
      </c>
      <c r="C73" s="116" t="s">
        <v>248</v>
      </c>
      <c r="D73" s="116" t="s">
        <v>240</v>
      </c>
      <c r="E73" s="31" t="s">
        <v>249</v>
      </c>
      <c r="F73" s="116" t="s">
        <v>194</v>
      </c>
      <c r="G73" s="116">
        <v>0</v>
      </c>
    </row>
    <row r="74" spans="2:7" ht="26">
      <c r="B74" s="115" t="s">
        <v>196</v>
      </c>
      <c r="C74" s="116" t="s">
        <v>248</v>
      </c>
      <c r="D74" s="116" t="s">
        <v>245</v>
      </c>
      <c r="E74" s="31" t="s">
        <v>256</v>
      </c>
      <c r="F74" s="116" t="s">
        <v>194</v>
      </c>
      <c r="G74" s="116">
        <v>1</v>
      </c>
    </row>
    <row r="75" spans="2:7" ht="26">
      <c r="B75" s="115" t="s">
        <v>257</v>
      </c>
      <c r="C75" s="116" t="s">
        <v>258</v>
      </c>
      <c r="D75" s="116" t="s">
        <v>240</v>
      </c>
      <c r="E75" s="31" t="s">
        <v>259</v>
      </c>
      <c r="F75" s="116" t="s">
        <v>194</v>
      </c>
      <c r="G75" s="116">
        <v>0</v>
      </c>
    </row>
    <row r="76" spans="2:7">
      <c r="B76" s="115" t="s">
        <v>260</v>
      </c>
      <c r="C76" s="116" t="s">
        <v>248</v>
      </c>
      <c r="D76" s="116" t="s">
        <v>240</v>
      </c>
      <c r="E76" s="31" t="s">
        <v>249</v>
      </c>
      <c r="F76" s="116" t="s">
        <v>194</v>
      </c>
      <c r="G76" s="116">
        <v>0</v>
      </c>
    </row>
    <row r="77" spans="2:7">
      <c r="B77" s="115" t="s">
        <v>197</v>
      </c>
      <c r="C77" s="116" t="s">
        <v>248</v>
      </c>
      <c r="D77" s="116" t="s">
        <v>240</v>
      </c>
      <c r="E77" s="31" t="s">
        <v>249</v>
      </c>
      <c r="F77" s="116" t="s">
        <v>194</v>
      </c>
      <c r="G77" s="116">
        <v>0</v>
      </c>
    </row>
    <row r="78" spans="2:7">
      <c r="B78" s="115" t="s">
        <v>198</v>
      </c>
      <c r="C78" s="116" t="s">
        <v>248</v>
      </c>
      <c r="D78" s="116" t="s">
        <v>240</v>
      </c>
      <c r="E78" s="31" t="s">
        <v>249</v>
      </c>
      <c r="F78" s="116" t="s">
        <v>194</v>
      </c>
      <c r="G78" s="116">
        <v>0</v>
      </c>
    </row>
    <row r="79" spans="2:7" ht="26">
      <c r="B79" s="115" t="s">
        <v>199</v>
      </c>
      <c r="C79" s="116" t="s">
        <v>239</v>
      </c>
      <c r="D79" s="116" t="s">
        <v>240</v>
      </c>
      <c r="E79" s="31" t="s">
        <v>241</v>
      </c>
      <c r="F79" s="116" t="s">
        <v>194</v>
      </c>
      <c r="G79" s="116">
        <v>0</v>
      </c>
    </row>
    <row r="80" spans="2:7" ht="39">
      <c r="B80" s="115" t="s">
        <v>261</v>
      </c>
      <c r="C80" s="116" t="s">
        <v>248</v>
      </c>
      <c r="D80" s="116" t="s">
        <v>240</v>
      </c>
      <c r="E80" s="31" t="s">
        <v>249</v>
      </c>
      <c r="F80" s="116" t="s">
        <v>194</v>
      </c>
      <c r="G80" s="116">
        <v>0</v>
      </c>
    </row>
    <row r="81" spans="2:7">
      <c r="B81" s="115" t="s">
        <v>262</v>
      </c>
      <c r="C81" s="116" t="s">
        <v>248</v>
      </c>
      <c r="D81" s="116" t="s">
        <v>240</v>
      </c>
      <c r="E81" s="31" t="s">
        <v>249</v>
      </c>
      <c r="F81" s="116" t="s">
        <v>194</v>
      </c>
      <c r="G81" s="116">
        <v>0</v>
      </c>
    </row>
    <row r="82" spans="2:7" ht="26">
      <c r="B82" s="115" t="s">
        <v>263</v>
      </c>
      <c r="C82" s="116" t="s">
        <v>248</v>
      </c>
      <c r="D82" s="116" t="s">
        <v>240</v>
      </c>
      <c r="E82" s="31" t="s">
        <v>249</v>
      </c>
      <c r="F82" s="116" t="s">
        <v>194</v>
      </c>
      <c r="G82" s="116">
        <v>0</v>
      </c>
    </row>
    <row r="83" spans="2:7" ht="39">
      <c r="B83" s="115" t="s">
        <v>264</v>
      </c>
      <c r="C83" s="116" t="s">
        <v>258</v>
      </c>
      <c r="D83" s="116" t="s">
        <v>240</v>
      </c>
      <c r="E83" s="31" t="s">
        <v>259</v>
      </c>
      <c r="F83" s="116" t="s">
        <v>194</v>
      </c>
      <c r="G83" s="118">
        <v>0</v>
      </c>
    </row>
    <row r="84" spans="2:7" ht="26">
      <c r="B84" s="115" t="s">
        <v>265</v>
      </c>
      <c r="C84" s="116" t="s">
        <v>239</v>
      </c>
      <c r="D84" s="116" t="s">
        <v>240</v>
      </c>
      <c r="E84" s="31" t="s">
        <v>241</v>
      </c>
      <c r="F84" s="116" t="s">
        <v>266</v>
      </c>
      <c r="G84" s="116">
        <v>0</v>
      </c>
    </row>
    <row r="85" spans="2:7">
      <c r="B85" s="115" t="s">
        <v>201</v>
      </c>
      <c r="C85" s="116" t="s">
        <v>239</v>
      </c>
      <c r="D85" s="116" t="s">
        <v>245</v>
      </c>
      <c r="E85" s="31" t="s">
        <v>246</v>
      </c>
      <c r="F85" s="116" t="s">
        <v>266</v>
      </c>
      <c r="G85" s="116">
        <v>1</v>
      </c>
    </row>
    <row r="86" spans="2:7" ht="26">
      <c r="B86" s="115" t="s">
        <v>267</v>
      </c>
      <c r="C86" s="116" t="s">
        <v>239</v>
      </c>
      <c r="D86" s="116" t="s">
        <v>240</v>
      </c>
      <c r="E86" s="31" t="s">
        <v>241</v>
      </c>
      <c r="F86" s="116" t="s">
        <v>266</v>
      </c>
      <c r="G86" s="116">
        <v>0</v>
      </c>
    </row>
    <row r="87" spans="2:7" ht="39">
      <c r="B87" s="115" t="s">
        <v>268</v>
      </c>
      <c r="C87" s="116" t="s">
        <v>248</v>
      </c>
      <c r="D87" s="116" t="s">
        <v>240</v>
      </c>
      <c r="E87" s="31" t="s">
        <v>249</v>
      </c>
      <c r="F87" s="116" t="s">
        <v>266</v>
      </c>
      <c r="G87" s="116">
        <v>0</v>
      </c>
    </row>
    <row r="88" spans="2:7">
      <c r="B88" s="115" t="s">
        <v>202</v>
      </c>
      <c r="C88" s="116" t="s">
        <v>248</v>
      </c>
      <c r="D88" s="116" t="s">
        <v>240</v>
      </c>
      <c r="E88" s="31" t="s">
        <v>249</v>
      </c>
      <c r="F88" s="116" t="s">
        <v>266</v>
      </c>
      <c r="G88" s="116">
        <v>0</v>
      </c>
    </row>
    <row r="89" spans="2:7">
      <c r="B89" s="115" t="s">
        <v>221</v>
      </c>
      <c r="C89" s="116" t="s">
        <v>248</v>
      </c>
      <c r="D89" s="116" t="s">
        <v>245</v>
      </c>
      <c r="E89" s="31" t="s">
        <v>256</v>
      </c>
      <c r="F89" s="116" t="s">
        <v>266</v>
      </c>
      <c r="G89" s="118">
        <v>1</v>
      </c>
    </row>
    <row r="90" spans="2:7" ht="26">
      <c r="B90" s="115" t="s">
        <v>203</v>
      </c>
      <c r="C90" s="116" t="s">
        <v>239</v>
      </c>
      <c r="D90" s="116" t="s">
        <v>240</v>
      </c>
      <c r="E90" s="31" t="s">
        <v>241</v>
      </c>
      <c r="F90" s="116" t="s">
        <v>266</v>
      </c>
      <c r="G90" s="116">
        <v>0</v>
      </c>
    </row>
    <row r="91" spans="2:7">
      <c r="B91" s="115" t="s">
        <v>269</v>
      </c>
      <c r="C91" s="116" t="s">
        <v>239</v>
      </c>
      <c r="D91" s="116" t="s">
        <v>240</v>
      </c>
      <c r="E91" s="31" t="s">
        <v>241</v>
      </c>
      <c r="F91" s="116" t="s">
        <v>266</v>
      </c>
      <c r="G91" s="116">
        <v>0</v>
      </c>
    </row>
    <row r="92" spans="2:7" ht="26">
      <c r="B92" s="115" t="s">
        <v>204</v>
      </c>
      <c r="C92" s="116" t="s">
        <v>239</v>
      </c>
      <c r="D92" s="116" t="s">
        <v>240</v>
      </c>
      <c r="E92" s="31" t="s">
        <v>241</v>
      </c>
      <c r="F92" s="116" t="s">
        <v>266</v>
      </c>
      <c r="G92" s="116">
        <v>0</v>
      </c>
    </row>
    <row r="93" spans="2:7" ht="26">
      <c r="B93" s="115" t="s">
        <v>205</v>
      </c>
      <c r="C93" s="116" t="s">
        <v>248</v>
      </c>
      <c r="D93" s="116" t="s">
        <v>240</v>
      </c>
      <c r="E93" s="31" t="s">
        <v>249</v>
      </c>
      <c r="F93" s="116" t="s">
        <v>266</v>
      </c>
      <c r="G93" s="116">
        <v>0</v>
      </c>
    </row>
    <row r="94" spans="2:7">
      <c r="B94" s="115" t="s">
        <v>222</v>
      </c>
      <c r="C94" s="116" t="s">
        <v>239</v>
      </c>
      <c r="D94" s="116" t="s">
        <v>240</v>
      </c>
      <c r="E94" s="31" t="s">
        <v>241</v>
      </c>
      <c r="F94" s="116" t="s">
        <v>266</v>
      </c>
      <c r="G94" s="116">
        <v>0</v>
      </c>
    </row>
    <row r="95" spans="2:7" ht="26">
      <c r="B95" s="115" t="s">
        <v>270</v>
      </c>
      <c r="C95" s="116" t="s">
        <v>248</v>
      </c>
      <c r="D95" s="116" t="s">
        <v>240</v>
      </c>
      <c r="E95" s="31" t="s">
        <v>249</v>
      </c>
      <c r="F95" s="116" t="s">
        <v>266</v>
      </c>
      <c r="G95" s="116">
        <v>0</v>
      </c>
    </row>
    <row r="96" spans="2:7">
      <c r="B96" s="115" t="s">
        <v>271</v>
      </c>
      <c r="C96" s="116" t="s">
        <v>248</v>
      </c>
      <c r="D96" s="116" t="s">
        <v>240</v>
      </c>
      <c r="E96" s="31" t="s">
        <v>249</v>
      </c>
      <c r="F96" s="116" t="s">
        <v>266</v>
      </c>
      <c r="G96" s="116">
        <v>0</v>
      </c>
    </row>
    <row r="97" spans="2:7" ht="26">
      <c r="B97" s="115" t="s">
        <v>206</v>
      </c>
      <c r="C97" s="116" t="s">
        <v>248</v>
      </c>
      <c r="D97" s="116" t="s">
        <v>240</v>
      </c>
      <c r="E97" s="31" t="s">
        <v>249</v>
      </c>
      <c r="F97" s="116" t="s">
        <v>266</v>
      </c>
      <c r="G97" s="116">
        <v>0</v>
      </c>
    </row>
    <row r="98" spans="2:7" ht="26">
      <c r="B98" s="115" t="s">
        <v>272</v>
      </c>
      <c r="C98" s="116" t="s">
        <v>239</v>
      </c>
      <c r="D98" s="116" t="s">
        <v>240</v>
      </c>
      <c r="E98" s="31" t="s">
        <v>241</v>
      </c>
      <c r="F98" s="116" t="s">
        <v>266</v>
      </c>
      <c r="G98" s="116">
        <v>0</v>
      </c>
    </row>
    <row r="99" spans="2:7" ht="39">
      <c r="B99" s="115" t="s">
        <v>224</v>
      </c>
      <c r="C99" s="116" t="s">
        <v>239</v>
      </c>
      <c r="D99" s="116" t="s">
        <v>240</v>
      </c>
      <c r="E99" s="31" t="s">
        <v>241</v>
      </c>
      <c r="F99" s="116" t="s">
        <v>223</v>
      </c>
      <c r="G99" s="116">
        <v>0</v>
      </c>
    </row>
    <row r="100" spans="2:7">
      <c r="B100" s="115" t="s">
        <v>273</v>
      </c>
      <c r="C100" s="116" t="s">
        <v>248</v>
      </c>
      <c r="D100" s="116" t="s">
        <v>240</v>
      </c>
      <c r="E100" s="31" t="s">
        <v>249</v>
      </c>
      <c r="F100" s="116" t="s">
        <v>223</v>
      </c>
      <c r="G100" s="116">
        <v>0</v>
      </c>
    </row>
    <row r="101" spans="2:7">
      <c r="B101" s="115" t="s">
        <v>274</v>
      </c>
      <c r="C101" s="116" t="s">
        <v>239</v>
      </c>
      <c r="D101" s="116" t="s">
        <v>240</v>
      </c>
      <c r="E101" s="31" t="s">
        <v>241</v>
      </c>
      <c r="F101" s="116" t="s">
        <v>223</v>
      </c>
      <c r="G101" s="116">
        <v>0</v>
      </c>
    </row>
    <row r="102" spans="2:7">
      <c r="B102" s="115" t="s">
        <v>225</v>
      </c>
      <c r="C102" s="116" t="s">
        <v>239</v>
      </c>
      <c r="D102" s="116" t="s">
        <v>240</v>
      </c>
      <c r="E102" s="31" t="s">
        <v>241</v>
      </c>
      <c r="F102" s="116" t="s">
        <v>223</v>
      </c>
      <c r="G102" s="116">
        <v>0</v>
      </c>
    </row>
    <row r="103" spans="2:7">
      <c r="B103" s="115" t="s">
        <v>226</v>
      </c>
      <c r="C103" s="116" t="s">
        <v>239</v>
      </c>
      <c r="D103" s="116" t="s">
        <v>245</v>
      </c>
      <c r="E103" s="31" t="s">
        <v>246</v>
      </c>
      <c r="F103" s="116" t="s">
        <v>223</v>
      </c>
      <c r="G103" s="116">
        <v>1</v>
      </c>
    </row>
    <row r="104" spans="2:7" ht="26">
      <c r="B104" s="115" t="s">
        <v>227</v>
      </c>
      <c r="C104" s="116" t="s">
        <v>248</v>
      </c>
      <c r="D104" s="116" t="s">
        <v>240</v>
      </c>
      <c r="E104" s="31" t="s">
        <v>249</v>
      </c>
      <c r="F104" s="116" t="s">
        <v>223</v>
      </c>
      <c r="G104" s="116">
        <v>0</v>
      </c>
    </row>
    <row r="105" spans="2:7">
      <c r="B105" s="115" t="s">
        <v>228</v>
      </c>
      <c r="C105" s="116" t="s">
        <v>248</v>
      </c>
      <c r="D105" s="116" t="s">
        <v>240</v>
      </c>
      <c r="E105" s="31" t="s">
        <v>249</v>
      </c>
      <c r="F105" s="116" t="s">
        <v>223</v>
      </c>
      <c r="G105" s="116">
        <v>0</v>
      </c>
    </row>
    <row r="106" spans="2:7" ht="26">
      <c r="B106" s="115" t="s">
        <v>229</v>
      </c>
      <c r="C106" s="116" t="s">
        <v>248</v>
      </c>
      <c r="D106" s="116" t="s">
        <v>240</v>
      </c>
      <c r="E106" s="31" t="s">
        <v>249</v>
      </c>
      <c r="F106" s="116" t="s">
        <v>223</v>
      </c>
      <c r="G106" s="116">
        <v>0</v>
      </c>
    </row>
    <row r="107" spans="2:7">
      <c r="B107" s="115" t="s">
        <v>275</v>
      </c>
      <c r="C107" s="116" t="s">
        <v>248</v>
      </c>
      <c r="D107" s="116" t="s">
        <v>245</v>
      </c>
      <c r="E107" s="31" t="s">
        <v>256</v>
      </c>
      <c r="F107" s="116" t="s">
        <v>223</v>
      </c>
      <c r="G107" s="116">
        <v>1</v>
      </c>
    </row>
    <row r="108" spans="2:7">
      <c r="B108" s="115" t="s">
        <v>230</v>
      </c>
      <c r="C108" s="116" t="s">
        <v>248</v>
      </c>
      <c r="D108" s="116" t="s">
        <v>240</v>
      </c>
      <c r="E108" s="185" t="s">
        <v>249</v>
      </c>
      <c r="F108" s="116" t="s">
        <v>223</v>
      </c>
      <c r="G108" s="116">
        <v>0</v>
      </c>
    </row>
  </sheetData>
  <mergeCells count="11">
    <mergeCell ref="B48:B49"/>
    <mergeCell ref="B50:B51"/>
    <mergeCell ref="B37:B38"/>
    <mergeCell ref="C37:C38"/>
    <mergeCell ref="D37:D38"/>
    <mergeCell ref="F37:F38"/>
    <mergeCell ref="B45:B46"/>
    <mergeCell ref="C45:D45"/>
    <mergeCell ref="E45:E46"/>
    <mergeCell ref="F45:F46"/>
    <mergeCell ref="E37:E38"/>
  </mergeCells>
  <conditionalFormatting sqref="E56:E108">
    <cfRule type="cellIs" dxfId="8" priority="1" operator="equal">
      <formula>"NN"</formula>
    </cfRule>
    <cfRule type="cellIs" dxfId="7" priority="2" operator="equal">
      <formula>"ŚN"</formula>
    </cfRule>
    <cfRule type="cellIs" dxfId="6" priority="3" operator="equal">
      <formula>"NŚ"</formula>
    </cfRule>
    <cfRule type="cellIs" dxfId="5" priority="4" operator="equal">
      <formula>"WN"</formula>
    </cfRule>
    <cfRule type="cellIs" dxfId="4" priority="5" operator="equal">
      <formula>"NW"</formula>
    </cfRule>
    <cfRule type="cellIs" dxfId="3" priority="6" operator="equal">
      <formula>"ŚŚ"</formula>
    </cfRule>
    <cfRule type="cellIs" dxfId="2" priority="7" operator="equal">
      <formula>"ŚW"</formula>
    </cfRule>
    <cfRule type="cellIs" dxfId="1" priority="8" operator="equal">
      <formula>"WŚ"</formula>
    </cfRule>
    <cfRule type="cellIs" dxfId="0" priority="9" operator="equal">
      <formula>"WW"</formula>
    </cfRule>
  </conditionalFormatting>
  <pageMargins left="0.43307086614173229" right="0.74803149606299213" top="1.3779527559055118" bottom="0.98425196850393704" header="0.51181102362204722" footer="0.51181102362204722"/>
  <pageSetup paperSize="9" scale="50" firstPageNumber="26" pageOrder="overThenDown" orientation="landscape" r:id="rId1"/>
  <headerFooter>
    <oddHeader>&amp;C&amp;F</oddHeader>
    <oddFooter>&amp;C&amp;A&amp;R&amp;P/&amp;N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B1:AB103"/>
  <sheetViews>
    <sheetView view="pageBreakPreview" topLeftCell="B1" zoomScaleNormal="100" zoomScaleSheetLayoutView="100" workbookViewId="0">
      <selection activeCell="B83" sqref="B83:E83"/>
    </sheetView>
  </sheetViews>
  <sheetFormatPr defaultColWidth="9.1796875" defaultRowHeight="13"/>
  <cols>
    <col min="1" max="1" width="0" style="5" hidden="1" customWidth="1"/>
    <col min="2" max="2" width="4.26953125" style="69" customWidth="1"/>
    <col min="3" max="3" width="42.26953125" style="5" customWidth="1"/>
    <col min="4" max="28" width="12.7265625" style="100" customWidth="1"/>
    <col min="29" max="16384" width="9.1796875" style="5"/>
  </cols>
  <sheetData>
    <row r="1" spans="2:28">
      <c r="C1" s="80"/>
    </row>
    <row r="2" spans="2:28" ht="18.5">
      <c r="C2" s="81" t="s">
        <v>4</v>
      </c>
    </row>
    <row r="5" spans="2:28" s="82" customFormat="1">
      <c r="B5" s="466" t="s">
        <v>82</v>
      </c>
      <c r="C5" s="466"/>
      <c r="D5" s="466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0"/>
      <c r="T5" s="100"/>
      <c r="U5" s="100"/>
      <c r="V5" s="100"/>
      <c r="W5" s="100"/>
      <c r="X5" s="100"/>
      <c r="Y5" s="100"/>
      <c r="Z5" s="100"/>
      <c r="AA5" s="100"/>
      <c r="AB5" s="100"/>
    </row>
    <row r="7" spans="2:28">
      <c r="B7" s="3" t="s">
        <v>5</v>
      </c>
      <c r="C7" s="4" t="s">
        <v>6</v>
      </c>
      <c r="D7" s="287">
        <f>'4. Waloryzacja'!E11</f>
        <v>2024</v>
      </c>
      <c r="E7" s="287">
        <f>'4. Waloryzacja'!F11</f>
        <v>2025</v>
      </c>
      <c r="F7" s="287">
        <f>'4. Waloryzacja'!G11</f>
        <v>2026</v>
      </c>
      <c r="G7" s="287">
        <f>'4. Waloryzacja'!H11</f>
        <v>2027</v>
      </c>
      <c r="H7" s="287">
        <f>'4. Waloryzacja'!I11</f>
        <v>2028</v>
      </c>
      <c r="I7" s="287">
        <f>'4. Waloryzacja'!J11</f>
        <v>2029</v>
      </c>
      <c r="J7" s="287">
        <f>'4. Waloryzacja'!K11</f>
        <v>2030</v>
      </c>
      <c r="K7" s="287">
        <f>'4. Waloryzacja'!L11</f>
        <v>2031</v>
      </c>
      <c r="L7" s="287">
        <f>'4. Waloryzacja'!M11</f>
        <v>2032</v>
      </c>
      <c r="M7" s="287">
        <f>'4. Waloryzacja'!N11</f>
        <v>2033</v>
      </c>
      <c r="N7" s="287">
        <f>'4. Waloryzacja'!O11</f>
        <v>2034</v>
      </c>
      <c r="O7" s="287">
        <f>'4. Waloryzacja'!P11</f>
        <v>2035</v>
      </c>
      <c r="P7" s="287">
        <f>'4. Waloryzacja'!Q11</f>
        <v>2036</v>
      </c>
      <c r="Q7" s="287">
        <f>'4. Waloryzacja'!R11</f>
        <v>2037</v>
      </c>
      <c r="R7" s="287">
        <f>'4. Waloryzacja'!S11</f>
        <v>2038</v>
      </c>
    </row>
    <row r="8" spans="2:28" s="82" customFormat="1">
      <c r="B8" s="83" t="s">
        <v>7</v>
      </c>
      <c r="C8" s="84" t="s">
        <v>8</v>
      </c>
      <c r="D8" s="105">
        <f t="shared" ref="D8:R8" si="0">D9+D24</f>
        <v>0</v>
      </c>
      <c r="E8" s="105">
        <f t="shared" si="0"/>
        <v>0</v>
      </c>
      <c r="F8" s="105">
        <f t="shared" si="0"/>
        <v>0</v>
      </c>
      <c r="G8" s="105">
        <f t="shared" si="0"/>
        <v>0</v>
      </c>
      <c r="H8" s="105">
        <f t="shared" si="0"/>
        <v>0</v>
      </c>
      <c r="I8" s="105">
        <f t="shared" si="0"/>
        <v>0</v>
      </c>
      <c r="J8" s="105">
        <f t="shared" si="0"/>
        <v>0</v>
      </c>
      <c r="K8" s="105">
        <f t="shared" si="0"/>
        <v>0</v>
      </c>
      <c r="L8" s="105">
        <f t="shared" si="0"/>
        <v>0</v>
      </c>
      <c r="M8" s="105">
        <f t="shared" si="0"/>
        <v>0</v>
      </c>
      <c r="N8" s="105">
        <f t="shared" si="0"/>
        <v>0</v>
      </c>
      <c r="O8" s="105">
        <f t="shared" si="0"/>
        <v>0</v>
      </c>
      <c r="P8" s="105">
        <f t="shared" si="0"/>
        <v>0</v>
      </c>
      <c r="Q8" s="105">
        <f t="shared" si="0"/>
        <v>0</v>
      </c>
      <c r="R8" s="105">
        <f t="shared" si="0"/>
        <v>0</v>
      </c>
      <c r="S8" s="100"/>
      <c r="T8" s="100"/>
      <c r="U8" s="100"/>
      <c r="V8" s="100"/>
      <c r="W8" s="100"/>
      <c r="X8" s="100"/>
      <c r="Y8" s="100"/>
      <c r="Z8" s="100"/>
      <c r="AA8" s="100"/>
      <c r="AB8" s="100"/>
    </row>
    <row r="9" spans="2:28" s="82" customFormat="1">
      <c r="B9" s="85" t="s">
        <v>9</v>
      </c>
      <c r="C9" s="86" t="s">
        <v>10</v>
      </c>
      <c r="D9" s="106">
        <f>D10+D17</f>
        <v>0</v>
      </c>
      <c r="E9" s="106">
        <f t="shared" ref="E9:R9" si="1">E10+E17</f>
        <v>0</v>
      </c>
      <c r="F9" s="106">
        <f t="shared" si="1"/>
        <v>0</v>
      </c>
      <c r="G9" s="106">
        <f t="shared" si="1"/>
        <v>0</v>
      </c>
      <c r="H9" s="106">
        <f t="shared" si="1"/>
        <v>0</v>
      </c>
      <c r="I9" s="106">
        <f t="shared" si="1"/>
        <v>0</v>
      </c>
      <c r="J9" s="106">
        <f t="shared" si="1"/>
        <v>0</v>
      </c>
      <c r="K9" s="106">
        <f t="shared" si="1"/>
        <v>0</v>
      </c>
      <c r="L9" s="106">
        <f t="shared" si="1"/>
        <v>0</v>
      </c>
      <c r="M9" s="106">
        <f t="shared" si="1"/>
        <v>0</v>
      </c>
      <c r="N9" s="106">
        <f t="shared" si="1"/>
        <v>0</v>
      </c>
      <c r="O9" s="106">
        <f t="shared" si="1"/>
        <v>0</v>
      </c>
      <c r="P9" s="106">
        <f t="shared" si="1"/>
        <v>0</v>
      </c>
      <c r="Q9" s="106">
        <f t="shared" si="1"/>
        <v>0</v>
      </c>
      <c r="R9" s="106">
        <f t="shared" si="1"/>
        <v>0</v>
      </c>
      <c r="S9" s="100"/>
      <c r="T9" s="100"/>
      <c r="U9" s="100"/>
      <c r="V9" s="100"/>
      <c r="W9" s="100"/>
      <c r="X9" s="100"/>
      <c r="Y9" s="100"/>
      <c r="Z9" s="100"/>
      <c r="AA9" s="100"/>
      <c r="AB9" s="100"/>
    </row>
    <row r="10" spans="2:28" s="89" customFormat="1" ht="26">
      <c r="B10" s="87">
        <v>1</v>
      </c>
      <c r="C10" s="88" t="s">
        <v>11</v>
      </c>
      <c r="D10" s="107">
        <f>D11+D14</f>
        <v>0</v>
      </c>
      <c r="E10" s="107">
        <f t="shared" ref="E10:R10" si="2">E11+E14</f>
        <v>0</v>
      </c>
      <c r="F10" s="107">
        <f t="shared" si="2"/>
        <v>0</v>
      </c>
      <c r="G10" s="107">
        <f t="shared" si="2"/>
        <v>0</v>
      </c>
      <c r="H10" s="107">
        <f t="shared" si="2"/>
        <v>0</v>
      </c>
      <c r="I10" s="107">
        <f t="shared" si="2"/>
        <v>0</v>
      </c>
      <c r="J10" s="107">
        <f t="shared" si="2"/>
        <v>0</v>
      </c>
      <c r="K10" s="107">
        <f t="shared" si="2"/>
        <v>0</v>
      </c>
      <c r="L10" s="107">
        <f t="shared" si="2"/>
        <v>0</v>
      </c>
      <c r="M10" s="107">
        <f t="shared" si="2"/>
        <v>0</v>
      </c>
      <c r="N10" s="107">
        <f t="shared" si="2"/>
        <v>0</v>
      </c>
      <c r="O10" s="107">
        <f t="shared" si="2"/>
        <v>0</v>
      </c>
      <c r="P10" s="107">
        <f t="shared" si="2"/>
        <v>0</v>
      </c>
      <c r="Q10" s="107">
        <f t="shared" si="2"/>
        <v>0</v>
      </c>
      <c r="R10" s="107">
        <f t="shared" si="2"/>
        <v>0</v>
      </c>
      <c r="S10" s="100"/>
      <c r="T10" s="100"/>
      <c r="U10" s="100"/>
      <c r="V10" s="100"/>
      <c r="W10" s="100"/>
      <c r="X10" s="100"/>
      <c r="Y10" s="100"/>
      <c r="Z10" s="100"/>
      <c r="AA10" s="100"/>
      <c r="AB10" s="100"/>
    </row>
    <row r="11" spans="2:28">
      <c r="B11" s="11" t="s">
        <v>12</v>
      </c>
      <c r="C11" s="90" t="s">
        <v>87</v>
      </c>
      <c r="D11" s="108">
        <f>D12+D13</f>
        <v>0</v>
      </c>
      <c r="E11" s="108">
        <f t="shared" ref="E11:R11" si="3">E12+E13</f>
        <v>0</v>
      </c>
      <c r="F11" s="108">
        <f t="shared" si="3"/>
        <v>0</v>
      </c>
      <c r="G11" s="108">
        <f t="shared" si="3"/>
        <v>0</v>
      </c>
      <c r="H11" s="108">
        <f t="shared" si="3"/>
        <v>0</v>
      </c>
      <c r="I11" s="108">
        <f t="shared" si="3"/>
        <v>0</v>
      </c>
      <c r="J11" s="108">
        <f t="shared" si="3"/>
        <v>0</v>
      </c>
      <c r="K11" s="108">
        <f t="shared" si="3"/>
        <v>0</v>
      </c>
      <c r="L11" s="108">
        <f t="shared" si="3"/>
        <v>0</v>
      </c>
      <c r="M11" s="108">
        <f t="shared" si="3"/>
        <v>0</v>
      </c>
      <c r="N11" s="108">
        <f t="shared" si="3"/>
        <v>0</v>
      </c>
      <c r="O11" s="108">
        <f t="shared" si="3"/>
        <v>0</v>
      </c>
      <c r="P11" s="108">
        <f t="shared" si="3"/>
        <v>0</v>
      </c>
      <c r="Q11" s="108">
        <f t="shared" si="3"/>
        <v>0</v>
      </c>
      <c r="R11" s="108">
        <f t="shared" si="3"/>
        <v>0</v>
      </c>
    </row>
    <row r="12" spans="2:28">
      <c r="B12" s="11"/>
      <c r="C12" s="91" t="s">
        <v>15</v>
      </c>
      <c r="D12" s="108">
        <f>'5. Plan nakładów'!I51</f>
        <v>0</v>
      </c>
      <c r="E12" s="108">
        <f>'5. Plan nakładów'!J51</f>
        <v>0</v>
      </c>
      <c r="F12" s="108">
        <f>'5. Plan nakładów'!K51</f>
        <v>0</v>
      </c>
      <c r="G12" s="108">
        <f>'5. Plan nakładów'!L51</f>
        <v>0</v>
      </c>
      <c r="H12" s="108">
        <f>'5. Plan nakładów'!M51</f>
        <v>0</v>
      </c>
      <c r="I12" s="108">
        <f>'5. Plan nakładów'!N51</f>
        <v>0</v>
      </c>
      <c r="J12" s="108">
        <f>'5. Plan nakładów'!O51</f>
        <v>0</v>
      </c>
      <c r="K12" s="108">
        <f>'5. Plan nakładów'!P51</f>
        <v>0</v>
      </c>
      <c r="L12" s="108">
        <f>'5. Plan nakładów'!Q51</f>
        <v>0</v>
      </c>
      <c r="M12" s="108">
        <f>'5. Plan nakładów'!R51</f>
        <v>0</v>
      </c>
      <c r="N12" s="108">
        <f>'5. Plan nakładów'!S51</f>
        <v>0</v>
      </c>
      <c r="O12" s="108">
        <f>'5. Plan nakładów'!T51</f>
        <v>0</v>
      </c>
      <c r="P12" s="108">
        <f>'5. Plan nakładów'!U51</f>
        <v>0</v>
      </c>
      <c r="Q12" s="108">
        <f>'5. Plan nakładów'!V51</f>
        <v>0</v>
      </c>
      <c r="R12" s="108">
        <f>'5. Plan nakładów'!W51</f>
        <v>0</v>
      </c>
    </row>
    <row r="13" spans="2:28">
      <c r="B13" s="11"/>
      <c r="C13" s="91" t="s">
        <v>13</v>
      </c>
      <c r="D13" s="108">
        <f>'5. Plan nakładów'!I151-'5. Plan nakładów'!I51</f>
        <v>0</v>
      </c>
      <c r="E13" s="108">
        <f>'5. Plan nakładów'!J151-'5. Plan nakładów'!J51</f>
        <v>0</v>
      </c>
      <c r="F13" s="108">
        <f>'5. Plan nakładów'!K151-'5. Plan nakładów'!K51</f>
        <v>0</v>
      </c>
      <c r="G13" s="108">
        <f>'5. Plan nakładów'!L151-'5. Plan nakładów'!L51</f>
        <v>0</v>
      </c>
      <c r="H13" s="108">
        <f>'5. Plan nakładów'!M151-'5. Plan nakładów'!M51</f>
        <v>0</v>
      </c>
      <c r="I13" s="108">
        <f>'5. Plan nakładów'!N151-'5. Plan nakładów'!N51</f>
        <v>0</v>
      </c>
      <c r="J13" s="108">
        <f>'5. Plan nakładów'!O151-'5. Plan nakładów'!O51</f>
        <v>0</v>
      </c>
      <c r="K13" s="108">
        <f>'5. Plan nakładów'!P151-'5. Plan nakładów'!P51</f>
        <v>0</v>
      </c>
      <c r="L13" s="108">
        <f>'5. Plan nakładów'!Q151-'5. Plan nakładów'!Q51</f>
        <v>0</v>
      </c>
      <c r="M13" s="108">
        <f>'5. Plan nakładów'!R151-'5. Plan nakładów'!R51</f>
        <v>0</v>
      </c>
      <c r="N13" s="108">
        <f>'5. Plan nakładów'!S151-'5. Plan nakładów'!S51</f>
        <v>0</v>
      </c>
      <c r="O13" s="108">
        <f>'5. Plan nakładów'!T151-'5. Plan nakładów'!T51</f>
        <v>0</v>
      </c>
      <c r="P13" s="108">
        <f>'5. Plan nakładów'!U151-'5. Plan nakładów'!U51</f>
        <v>0</v>
      </c>
      <c r="Q13" s="108">
        <f>'5. Plan nakładów'!V151-'5. Plan nakładów'!V51</f>
        <v>0</v>
      </c>
      <c r="R13" s="108">
        <f>'5. Plan nakładów'!W151-'5. Plan nakładów'!W51</f>
        <v>0</v>
      </c>
    </row>
    <row r="14" spans="2:28">
      <c r="B14" s="11" t="s">
        <v>14</v>
      </c>
      <c r="C14" s="90" t="s">
        <v>88</v>
      </c>
      <c r="D14" s="108">
        <f>D15+D16</f>
        <v>0</v>
      </c>
      <c r="E14" s="108">
        <f t="shared" ref="E14:R14" si="4">E15+E16</f>
        <v>0</v>
      </c>
      <c r="F14" s="108">
        <f t="shared" si="4"/>
        <v>0</v>
      </c>
      <c r="G14" s="108">
        <f t="shared" si="4"/>
        <v>0</v>
      </c>
      <c r="H14" s="108">
        <f t="shared" si="4"/>
        <v>0</v>
      </c>
      <c r="I14" s="108">
        <f t="shared" si="4"/>
        <v>0</v>
      </c>
      <c r="J14" s="108">
        <f t="shared" si="4"/>
        <v>0</v>
      </c>
      <c r="K14" s="108">
        <f t="shared" si="4"/>
        <v>0</v>
      </c>
      <c r="L14" s="108">
        <f t="shared" si="4"/>
        <v>0</v>
      </c>
      <c r="M14" s="108">
        <f t="shared" si="4"/>
        <v>0</v>
      </c>
      <c r="N14" s="108">
        <f t="shared" si="4"/>
        <v>0</v>
      </c>
      <c r="O14" s="108">
        <f t="shared" si="4"/>
        <v>0</v>
      </c>
      <c r="P14" s="108">
        <f t="shared" si="4"/>
        <v>0</v>
      </c>
      <c r="Q14" s="108">
        <f t="shared" si="4"/>
        <v>0</v>
      </c>
      <c r="R14" s="108">
        <f t="shared" si="4"/>
        <v>0</v>
      </c>
    </row>
    <row r="15" spans="2:28">
      <c r="B15" s="11"/>
      <c r="C15" s="91" t="s">
        <v>15</v>
      </c>
      <c r="D15" s="108">
        <f>'5. Plan nakładów'!I60</f>
        <v>0</v>
      </c>
      <c r="E15" s="108">
        <f>'5. Plan nakładów'!J60</f>
        <v>0</v>
      </c>
      <c r="F15" s="108">
        <f>'5. Plan nakładów'!K60</f>
        <v>0</v>
      </c>
      <c r="G15" s="108">
        <f>'5. Plan nakładów'!L60</f>
        <v>0</v>
      </c>
      <c r="H15" s="108">
        <f>'5. Plan nakładów'!M60</f>
        <v>0</v>
      </c>
      <c r="I15" s="108">
        <f>'5. Plan nakładów'!N60</f>
        <v>0</v>
      </c>
      <c r="J15" s="108">
        <f>'5. Plan nakładów'!O60</f>
        <v>0</v>
      </c>
      <c r="K15" s="108">
        <f>'5. Plan nakładów'!P60</f>
        <v>0</v>
      </c>
      <c r="L15" s="108">
        <f>'5. Plan nakładów'!Q60</f>
        <v>0</v>
      </c>
      <c r="M15" s="108">
        <f>'5. Plan nakładów'!R60</f>
        <v>0</v>
      </c>
      <c r="N15" s="108">
        <f>'5. Plan nakładów'!S60</f>
        <v>0</v>
      </c>
      <c r="O15" s="108">
        <f>'5. Plan nakładów'!T60</f>
        <v>0</v>
      </c>
      <c r="P15" s="108">
        <f>'5. Plan nakładów'!U60</f>
        <v>0</v>
      </c>
      <c r="Q15" s="108">
        <f>'5. Plan nakładów'!V60</f>
        <v>0</v>
      </c>
      <c r="R15" s="108">
        <f>'5. Plan nakładów'!W60</f>
        <v>0</v>
      </c>
    </row>
    <row r="16" spans="2:28">
      <c r="B16" s="11"/>
      <c r="C16" s="91" t="s">
        <v>13</v>
      </c>
      <c r="D16" s="108">
        <f>'5. Plan nakładów'!I160-'5. Plan nakładów'!I60</f>
        <v>0</v>
      </c>
      <c r="E16" s="108">
        <f>'5. Plan nakładów'!J160-'5. Plan nakładów'!J60</f>
        <v>0</v>
      </c>
      <c r="F16" s="108">
        <f>'5. Plan nakładów'!K160-'5. Plan nakładów'!K60</f>
        <v>0</v>
      </c>
      <c r="G16" s="108">
        <f>'5. Plan nakładów'!L160-'5. Plan nakładów'!L60</f>
        <v>0</v>
      </c>
      <c r="H16" s="108">
        <f>'5. Plan nakładów'!M160-'5. Plan nakładów'!M60</f>
        <v>0</v>
      </c>
      <c r="I16" s="108">
        <f>'5. Plan nakładów'!N160-'5. Plan nakładów'!N60</f>
        <v>0</v>
      </c>
      <c r="J16" s="108">
        <f>'5. Plan nakładów'!O160-'5. Plan nakładów'!O60</f>
        <v>0</v>
      </c>
      <c r="K16" s="108">
        <f>'5. Plan nakładów'!P160-'5. Plan nakładów'!P60</f>
        <v>0</v>
      </c>
      <c r="L16" s="108">
        <f>'5. Plan nakładów'!Q160-'5. Plan nakładów'!Q60</f>
        <v>0</v>
      </c>
      <c r="M16" s="108">
        <f>'5. Plan nakładów'!R160-'5. Plan nakładów'!R60</f>
        <v>0</v>
      </c>
      <c r="N16" s="108">
        <f>'5. Plan nakładów'!S160-'5. Plan nakładów'!S60</f>
        <v>0</v>
      </c>
      <c r="O16" s="108">
        <f>'5. Plan nakładów'!T160-'5. Plan nakładów'!T60</f>
        <v>0</v>
      </c>
      <c r="P16" s="108">
        <f>'5. Plan nakładów'!U160-'5. Plan nakładów'!U60</f>
        <v>0</v>
      </c>
      <c r="Q16" s="108">
        <f>'5. Plan nakładów'!V160-'5. Plan nakładów'!V60</f>
        <v>0</v>
      </c>
      <c r="R16" s="108">
        <f>'5. Plan nakładów'!W160-'5. Plan nakładów'!W60</f>
        <v>0</v>
      </c>
    </row>
    <row r="17" spans="2:28" s="89" customFormat="1">
      <c r="B17" s="87" t="s">
        <v>16</v>
      </c>
      <c r="C17" s="88" t="s">
        <v>17</v>
      </c>
      <c r="D17" s="107">
        <f t="shared" ref="D17:R17" si="5">D18+D21</f>
        <v>0</v>
      </c>
      <c r="E17" s="107">
        <f t="shared" si="5"/>
        <v>0</v>
      </c>
      <c r="F17" s="107">
        <f t="shared" si="5"/>
        <v>0</v>
      </c>
      <c r="G17" s="107">
        <f t="shared" si="5"/>
        <v>0</v>
      </c>
      <c r="H17" s="107">
        <f t="shared" si="5"/>
        <v>0</v>
      </c>
      <c r="I17" s="107">
        <f t="shared" si="5"/>
        <v>0</v>
      </c>
      <c r="J17" s="107">
        <f t="shared" si="5"/>
        <v>0</v>
      </c>
      <c r="K17" s="107">
        <f t="shared" si="5"/>
        <v>0</v>
      </c>
      <c r="L17" s="107">
        <f t="shared" si="5"/>
        <v>0</v>
      </c>
      <c r="M17" s="107">
        <f t="shared" si="5"/>
        <v>0</v>
      </c>
      <c r="N17" s="107">
        <f t="shared" si="5"/>
        <v>0</v>
      </c>
      <c r="O17" s="107">
        <f t="shared" si="5"/>
        <v>0</v>
      </c>
      <c r="P17" s="107">
        <f t="shared" si="5"/>
        <v>0</v>
      </c>
      <c r="Q17" s="107">
        <f t="shared" si="5"/>
        <v>0</v>
      </c>
      <c r="R17" s="107">
        <f t="shared" si="5"/>
        <v>0</v>
      </c>
      <c r="S17" s="100"/>
      <c r="T17" s="100"/>
      <c r="U17" s="100"/>
      <c r="V17" s="100"/>
      <c r="W17" s="100"/>
      <c r="X17" s="100"/>
      <c r="Y17" s="100"/>
      <c r="Z17" s="100"/>
      <c r="AA17" s="100"/>
      <c r="AB17" s="100"/>
    </row>
    <row r="18" spans="2:28">
      <c r="B18" s="11" t="s">
        <v>12</v>
      </c>
      <c r="C18" s="90" t="s">
        <v>87</v>
      </c>
      <c r="D18" s="108">
        <f>D19+D20</f>
        <v>0</v>
      </c>
      <c r="E18" s="108">
        <f t="shared" ref="E18:R18" si="6">E19+E20</f>
        <v>0</v>
      </c>
      <c r="F18" s="108">
        <f t="shared" si="6"/>
        <v>0</v>
      </c>
      <c r="G18" s="108">
        <f t="shared" si="6"/>
        <v>0</v>
      </c>
      <c r="H18" s="108">
        <f t="shared" si="6"/>
        <v>0</v>
      </c>
      <c r="I18" s="108">
        <f t="shared" si="6"/>
        <v>0</v>
      </c>
      <c r="J18" s="108">
        <f t="shared" si="6"/>
        <v>0</v>
      </c>
      <c r="K18" s="108">
        <f t="shared" si="6"/>
        <v>0</v>
      </c>
      <c r="L18" s="108">
        <f t="shared" si="6"/>
        <v>0</v>
      </c>
      <c r="M18" s="108">
        <f t="shared" si="6"/>
        <v>0</v>
      </c>
      <c r="N18" s="108">
        <f t="shared" si="6"/>
        <v>0</v>
      </c>
      <c r="O18" s="108">
        <f t="shared" si="6"/>
        <v>0</v>
      </c>
      <c r="P18" s="108">
        <f t="shared" si="6"/>
        <v>0</v>
      </c>
      <c r="Q18" s="108">
        <f t="shared" si="6"/>
        <v>0</v>
      </c>
      <c r="R18" s="108">
        <f t="shared" si="6"/>
        <v>0</v>
      </c>
    </row>
    <row r="19" spans="2:28">
      <c r="B19" s="11"/>
      <c r="C19" s="91" t="s">
        <v>15</v>
      </c>
      <c r="D19" s="108">
        <f>'5. Plan nakładów'!I70+'5. Plan nakładów'!I89+'5. Plan nakładów'!I108+'5. Plan nakładów'!I127</f>
        <v>0</v>
      </c>
      <c r="E19" s="108">
        <f>'5. Plan nakładów'!J70+'5. Plan nakładów'!J89+'5. Plan nakładów'!J108+'5. Plan nakładów'!J127</f>
        <v>0</v>
      </c>
      <c r="F19" s="108">
        <f>'5. Plan nakładów'!K70+'5. Plan nakładów'!K89+'5. Plan nakładów'!K108+'5. Plan nakładów'!K127</f>
        <v>0</v>
      </c>
      <c r="G19" s="108">
        <f>'5. Plan nakładów'!L70+'5. Plan nakładów'!L89+'5. Plan nakładów'!L108+'5. Plan nakładów'!L127</f>
        <v>0</v>
      </c>
      <c r="H19" s="108">
        <f>'5. Plan nakładów'!M70+'5. Plan nakładów'!M89+'5. Plan nakładów'!M108+'5. Plan nakładów'!M127</f>
        <v>0</v>
      </c>
      <c r="I19" s="108">
        <f>'5. Plan nakładów'!N70+'5. Plan nakładów'!N89+'5. Plan nakładów'!N108+'5. Plan nakładów'!N127</f>
        <v>0</v>
      </c>
      <c r="J19" s="108">
        <f>'5. Plan nakładów'!O70+'5. Plan nakładów'!O89+'5. Plan nakładów'!O108+'5. Plan nakładów'!O127</f>
        <v>0</v>
      </c>
      <c r="K19" s="108">
        <f>'5. Plan nakładów'!P70+'5. Plan nakładów'!P89+'5. Plan nakładów'!P108+'5. Plan nakładów'!P127</f>
        <v>0</v>
      </c>
      <c r="L19" s="108">
        <f>'5. Plan nakładów'!Q70+'5. Plan nakładów'!Q89+'5. Plan nakładów'!Q108+'5. Plan nakładów'!Q127</f>
        <v>0</v>
      </c>
      <c r="M19" s="108">
        <f>'5. Plan nakładów'!R70+'5. Plan nakładów'!R89+'5. Plan nakładów'!R108+'5. Plan nakładów'!R127</f>
        <v>0</v>
      </c>
      <c r="N19" s="108">
        <f>'5. Plan nakładów'!S70+'5. Plan nakładów'!S89+'5. Plan nakładów'!S108+'5. Plan nakładów'!S127</f>
        <v>0</v>
      </c>
      <c r="O19" s="108">
        <f>'5. Plan nakładów'!T70+'5. Plan nakładów'!T89+'5. Plan nakładów'!T108+'5. Plan nakładów'!T127</f>
        <v>0</v>
      </c>
      <c r="P19" s="108">
        <f>'5. Plan nakładów'!U70+'5. Plan nakładów'!U89+'5. Plan nakładów'!U108+'5. Plan nakładów'!U127</f>
        <v>0</v>
      </c>
      <c r="Q19" s="108">
        <f>'5. Plan nakładów'!V70+'5. Plan nakładów'!V89+'5. Plan nakładów'!V108+'5. Plan nakładów'!V127</f>
        <v>0</v>
      </c>
      <c r="R19" s="108">
        <f>'5. Plan nakładów'!W70+'5. Plan nakładów'!W89+'5. Plan nakładów'!W108+'5. Plan nakładów'!W127</f>
        <v>0</v>
      </c>
    </row>
    <row r="20" spans="2:28">
      <c r="B20" s="11"/>
      <c r="C20" s="91" t="s">
        <v>13</v>
      </c>
      <c r="D20" s="108">
        <f>'5. Plan nakładów'!I170+'5. Plan nakładów'!I189+'5. Plan nakładów'!I208+'5. Plan nakładów'!I227-'5. Plan nakładów'!I70-'5. Plan nakładów'!I89-'5. Plan nakładów'!I108-'5. Plan nakładów'!I127</f>
        <v>0</v>
      </c>
      <c r="E20" s="108">
        <f>'5. Plan nakładów'!J170+'5. Plan nakładów'!J189+'5. Plan nakładów'!J208+'5. Plan nakładów'!J227-'5. Plan nakładów'!J70-'5. Plan nakładów'!J89-'5. Plan nakładów'!J108-'5. Plan nakładów'!J127</f>
        <v>0</v>
      </c>
      <c r="F20" s="108">
        <f>'5. Plan nakładów'!K170+'5. Plan nakładów'!K189+'5. Plan nakładów'!K208+'5. Plan nakładów'!K227-'5. Plan nakładów'!K70-'5. Plan nakładów'!K89-'5. Plan nakładów'!K108-'5. Plan nakładów'!K127</f>
        <v>0</v>
      </c>
      <c r="G20" s="108">
        <f>'5. Plan nakładów'!L170+'5. Plan nakładów'!L189+'5. Plan nakładów'!L208+'5. Plan nakładów'!L227-'5. Plan nakładów'!L70-'5. Plan nakładów'!L89-'5. Plan nakładów'!L108-'5. Plan nakładów'!L127</f>
        <v>0</v>
      </c>
      <c r="H20" s="108">
        <f>'5. Plan nakładów'!M170+'5. Plan nakładów'!M189+'5. Plan nakładów'!M208+'5. Plan nakładów'!M227-'5. Plan nakładów'!M70-'5. Plan nakładów'!M89-'5. Plan nakładów'!M108-'5. Plan nakładów'!M127</f>
        <v>0</v>
      </c>
      <c r="I20" s="108">
        <f>'5. Plan nakładów'!N170+'5. Plan nakładów'!N189+'5. Plan nakładów'!N208+'5. Plan nakładów'!N227-'5. Plan nakładów'!N70-'5. Plan nakładów'!N89-'5. Plan nakładów'!N108-'5. Plan nakładów'!N127</f>
        <v>0</v>
      </c>
      <c r="J20" s="108">
        <f>'5. Plan nakładów'!O170+'5. Plan nakładów'!O189+'5. Plan nakładów'!O208+'5. Plan nakładów'!O227-'5. Plan nakładów'!O70-'5. Plan nakładów'!O89-'5. Plan nakładów'!O108-'5. Plan nakładów'!O127</f>
        <v>0</v>
      </c>
      <c r="K20" s="108">
        <f>'5. Plan nakładów'!P170+'5. Plan nakładów'!P189+'5. Plan nakładów'!P208+'5. Plan nakładów'!P227-'5. Plan nakładów'!P70-'5. Plan nakładów'!P89-'5. Plan nakładów'!P108-'5. Plan nakładów'!P127</f>
        <v>0</v>
      </c>
      <c r="L20" s="108">
        <f>'5. Plan nakładów'!Q170+'5. Plan nakładów'!Q189+'5. Plan nakładów'!Q208+'5. Plan nakładów'!Q227-'5. Plan nakładów'!Q70-'5. Plan nakładów'!Q89-'5. Plan nakładów'!Q108-'5. Plan nakładów'!Q127</f>
        <v>0</v>
      </c>
      <c r="M20" s="108">
        <f>'5. Plan nakładów'!R170+'5. Plan nakładów'!R189+'5. Plan nakładów'!R208+'5. Plan nakładów'!R227-'5. Plan nakładów'!R70-'5. Plan nakładów'!R89-'5. Plan nakładów'!R108-'5. Plan nakładów'!R127</f>
        <v>0</v>
      </c>
      <c r="N20" s="108">
        <f>'5. Plan nakładów'!S170+'5. Plan nakładów'!S189+'5. Plan nakładów'!S208+'5. Plan nakładów'!S227-'5. Plan nakładów'!S70-'5. Plan nakładów'!S89-'5. Plan nakładów'!S108-'5. Plan nakładów'!S127</f>
        <v>0</v>
      </c>
      <c r="O20" s="108">
        <f>'5. Plan nakładów'!T170+'5. Plan nakładów'!T189+'5. Plan nakładów'!T208+'5. Plan nakładów'!T227-'5. Plan nakładów'!T70-'5. Plan nakładów'!T89-'5. Plan nakładów'!T108-'5. Plan nakładów'!T127</f>
        <v>0</v>
      </c>
      <c r="P20" s="108">
        <f>'5. Plan nakładów'!U170+'5. Plan nakładów'!U189+'5. Plan nakładów'!U208+'5. Plan nakładów'!U227-'5. Plan nakładów'!U70-'5. Plan nakładów'!U89-'5. Plan nakładów'!U108-'5. Plan nakładów'!U127</f>
        <v>0</v>
      </c>
      <c r="Q20" s="108">
        <f>'5. Plan nakładów'!V170+'5. Plan nakładów'!V189+'5. Plan nakładów'!V208+'5. Plan nakładów'!V227-'5. Plan nakładów'!V70-'5. Plan nakładów'!V89-'5. Plan nakładów'!V108-'5. Plan nakładów'!V127</f>
        <v>0</v>
      </c>
      <c r="R20" s="108">
        <f>'5. Plan nakładów'!W170+'5. Plan nakładów'!W189+'5. Plan nakładów'!W208+'5. Plan nakładów'!W227-'5. Plan nakładów'!W70-'5. Plan nakładów'!W89-'5. Plan nakładów'!W108-'5. Plan nakładów'!W127</f>
        <v>0</v>
      </c>
    </row>
    <row r="21" spans="2:28">
      <c r="B21" s="11" t="s">
        <v>14</v>
      </c>
      <c r="C21" s="90" t="s">
        <v>88</v>
      </c>
      <c r="D21" s="108">
        <f>D22+D23</f>
        <v>0</v>
      </c>
      <c r="E21" s="108">
        <f t="shared" ref="E21:R21" si="7">E22+E23</f>
        <v>0</v>
      </c>
      <c r="F21" s="108">
        <f t="shared" si="7"/>
        <v>0</v>
      </c>
      <c r="G21" s="108">
        <f t="shared" si="7"/>
        <v>0</v>
      </c>
      <c r="H21" s="108">
        <f t="shared" si="7"/>
        <v>0</v>
      </c>
      <c r="I21" s="108">
        <f t="shared" si="7"/>
        <v>0</v>
      </c>
      <c r="J21" s="108">
        <f t="shared" si="7"/>
        <v>0</v>
      </c>
      <c r="K21" s="108">
        <f t="shared" si="7"/>
        <v>0</v>
      </c>
      <c r="L21" s="108">
        <f t="shared" si="7"/>
        <v>0</v>
      </c>
      <c r="M21" s="108">
        <f t="shared" si="7"/>
        <v>0</v>
      </c>
      <c r="N21" s="108">
        <f t="shared" si="7"/>
        <v>0</v>
      </c>
      <c r="O21" s="108">
        <f t="shared" si="7"/>
        <v>0</v>
      </c>
      <c r="P21" s="108">
        <f t="shared" si="7"/>
        <v>0</v>
      </c>
      <c r="Q21" s="108">
        <f t="shared" si="7"/>
        <v>0</v>
      </c>
      <c r="R21" s="108">
        <f t="shared" si="7"/>
        <v>0</v>
      </c>
    </row>
    <row r="22" spans="2:28">
      <c r="B22" s="11"/>
      <c r="C22" s="91" t="s">
        <v>15</v>
      </c>
      <c r="D22" s="108">
        <f>'5. Plan nakładów'!I79+'5. Plan nakładów'!I98+'5. Plan nakładów'!I117+'5. Plan nakładów'!I136</f>
        <v>0</v>
      </c>
      <c r="E22" s="108">
        <f>'5. Plan nakładów'!J79+'5. Plan nakładów'!J98+'5. Plan nakładów'!J117+'5. Plan nakładów'!J136</f>
        <v>0</v>
      </c>
      <c r="F22" s="108">
        <f>'5. Plan nakładów'!K79+'5. Plan nakładów'!K98+'5. Plan nakładów'!K117+'5. Plan nakładów'!K136</f>
        <v>0</v>
      </c>
      <c r="G22" s="108">
        <f>'5. Plan nakładów'!L79+'5. Plan nakładów'!L98+'5. Plan nakładów'!L117+'5. Plan nakładów'!L136</f>
        <v>0</v>
      </c>
      <c r="H22" s="108">
        <f>'5. Plan nakładów'!M79+'5. Plan nakładów'!M98+'5. Plan nakładów'!M117+'5. Plan nakładów'!M136</f>
        <v>0</v>
      </c>
      <c r="I22" s="108">
        <f>'5. Plan nakładów'!N79+'5. Plan nakładów'!N98+'5. Plan nakładów'!N117+'5. Plan nakładów'!N136</f>
        <v>0</v>
      </c>
      <c r="J22" s="108">
        <f>'5. Plan nakładów'!O79+'5. Plan nakładów'!O98+'5. Plan nakładów'!O117+'5. Plan nakładów'!O136</f>
        <v>0</v>
      </c>
      <c r="K22" s="108">
        <f>'5. Plan nakładów'!P79+'5. Plan nakładów'!P98+'5. Plan nakładów'!P117+'5. Plan nakładów'!P136</f>
        <v>0</v>
      </c>
      <c r="L22" s="108">
        <f>'5. Plan nakładów'!Q79+'5. Plan nakładów'!Q98+'5. Plan nakładów'!Q117+'5. Plan nakładów'!Q136</f>
        <v>0</v>
      </c>
      <c r="M22" s="108">
        <f>'5. Plan nakładów'!R79+'5. Plan nakładów'!R98+'5. Plan nakładów'!R117+'5. Plan nakładów'!R136</f>
        <v>0</v>
      </c>
      <c r="N22" s="108">
        <f>'5. Plan nakładów'!S79+'5. Plan nakładów'!S98+'5. Plan nakładów'!S117+'5. Plan nakładów'!S136</f>
        <v>0</v>
      </c>
      <c r="O22" s="108">
        <f>'5. Plan nakładów'!T79+'5. Plan nakładów'!T98+'5. Plan nakładów'!T117+'5. Plan nakładów'!T136</f>
        <v>0</v>
      </c>
      <c r="P22" s="108">
        <f>'5. Plan nakładów'!U79+'5. Plan nakładów'!U98+'5. Plan nakładów'!U117+'5. Plan nakładów'!U136</f>
        <v>0</v>
      </c>
      <c r="Q22" s="108">
        <f>'5. Plan nakładów'!V79+'5. Plan nakładów'!V98+'5. Plan nakładów'!V117+'5. Plan nakładów'!V136</f>
        <v>0</v>
      </c>
      <c r="R22" s="108">
        <f>'5. Plan nakładów'!W79+'5. Plan nakładów'!W98+'5. Plan nakładów'!W117+'5. Plan nakładów'!W136</f>
        <v>0</v>
      </c>
    </row>
    <row r="23" spans="2:28">
      <c r="B23" s="11"/>
      <c r="C23" s="91" t="s">
        <v>13</v>
      </c>
      <c r="D23" s="108">
        <f>'5. Plan nakładów'!I179+'5. Plan nakładów'!I198+'5. Plan nakładów'!I217+'5. Plan nakładów'!I236-'5. Plan nakładów'!I79-'5. Plan nakładów'!I98-'5. Plan nakładów'!I117-'5. Plan nakładów'!I136</f>
        <v>0</v>
      </c>
      <c r="E23" s="108">
        <f>'5. Plan nakładów'!J179+'5. Plan nakładów'!J198+'5. Plan nakładów'!J217+'5. Plan nakładów'!J236-'5. Plan nakładów'!J79-'5. Plan nakładów'!J98-'5. Plan nakładów'!J117-'5. Plan nakładów'!J136</f>
        <v>0</v>
      </c>
      <c r="F23" s="108">
        <f>'5. Plan nakładów'!K179+'5. Plan nakładów'!K198+'5. Plan nakładów'!K217+'5. Plan nakładów'!K236-'5. Plan nakładów'!K79-'5. Plan nakładów'!K98-'5. Plan nakładów'!K117-'5. Plan nakładów'!K136</f>
        <v>0</v>
      </c>
      <c r="G23" s="108">
        <f>'5. Plan nakładów'!L179+'5. Plan nakładów'!L198+'5. Plan nakładów'!L217+'5. Plan nakładów'!L236-'5. Plan nakładów'!L79-'5. Plan nakładów'!L98-'5. Plan nakładów'!L117-'5. Plan nakładów'!L136</f>
        <v>0</v>
      </c>
      <c r="H23" s="108">
        <f>'5. Plan nakładów'!M179+'5. Plan nakładów'!M198+'5. Plan nakładów'!M217+'5. Plan nakładów'!M236-'5. Plan nakładów'!M79-'5. Plan nakładów'!M98-'5. Plan nakładów'!M117-'5. Plan nakładów'!M136</f>
        <v>0</v>
      </c>
      <c r="I23" s="108">
        <f>'5. Plan nakładów'!N179+'5. Plan nakładów'!N198+'5. Plan nakładów'!N217+'5. Plan nakładów'!N236-'5. Plan nakładów'!N79-'5. Plan nakładów'!N98-'5. Plan nakładów'!N117-'5. Plan nakładów'!N136</f>
        <v>0</v>
      </c>
      <c r="J23" s="108">
        <f>'5. Plan nakładów'!O179+'5. Plan nakładów'!O198+'5. Plan nakładów'!O217+'5. Plan nakładów'!O236-'5. Plan nakładów'!O79-'5. Plan nakładów'!O98-'5. Plan nakładów'!O117-'5. Plan nakładów'!O136</f>
        <v>0</v>
      </c>
      <c r="K23" s="108">
        <f>'5. Plan nakładów'!P179+'5. Plan nakładów'!P198+'5. Plan nakładów'!P217+'5. Plan nakładów'!P236-'5. Plan nakładów'!P79-'5. Plan nakładów'!P98-'5. Plan nakładów'!P117-'5. Plan nakładów'!P136</f>
        <v>0</v>
      </c>
      <c r="L23" s="108">
        <f>'5. Plan nakładów'!Q179+'5. Plan nakładów'!Q198+'5. Plan nakładów'!Q217+'5. Plan nakładów'!Q236-'5. Plan nakładów'!Q79-'5. Plan nakładów'!Q98-'5. Plan nakładów'!Q117-'5. Plan nakładów'!Q136</f>
        <v>0</v>
      </c>
      <c r="M23" s="108">
        <f>'5. Plan nakładów'!R179+'5. Plan nakładów'!R198+'5. Plan nakładów'!R217+'5. Plan nakładów'!R236-'5. Plan nakładów'!R79-'5. Plan nakładów'!R98-'5. Plan nakładów'!R117-'5. Plan nakładów'!R136</f>
        <v>0</v>
      </c>
      <c r="N23" s="108">
        <f>'5. Plan nakładów'!S179+'5. Plan nakładów'!S198+'5. Plan nakładów'!S217+'5. Plan nakładów'!S236-'5. Plan nakładów'!S79-'5. Plan nakładów'!S98-'5. Plan nakładów'!S117-'5. Plan nakładów'!S136</f>
        <v>0</v>
      </c>
      <c r="O23" s="108">
        <f>'5. Plan nakładów'!T179+'5. Plan nakładów'!T198+'5. Plan nakładów'!T217+'5. Plan nakładów'!T236-'5. Plan nakładów'!T79-'5. Plan nakładów'!T98-'5. Plan nakładów'!T117-'5. Plan nakładów'!T136</f>
        <v>0</v>
      </c>
      <c r="P23" s="108">
        <f>'5. Plan nakładów'!U179+'5. Plan nakładów'!U198+'5. Plan nakładów'!U217+'5. Plan nakładów'!U236-'5. Plan nakładów'!U79-'5. Plan nakładów'!U98-'5. Plan nakładów'!U117-'5. Plan nakładów'!U136</f>
        <v>0</v>
      </c>
      <c r="Q23" s="108">
        <f>'5. Plan nakładów'!V179+'5. Plan nakładów'!V198+'5. Plan nakładów'!V217+'5. Plan nakładów'!V236-'5. Plan nakładów'!V79-'5. Plan nakładów'!V98-'5. Plan nakładów'!V117-'5. Plan nakładów'!V136</f>
        <v>0</v>
      </c>
      <c r="R23" s="108">
        <f>'5. Plan nakładów'!W179+'5. Plan nakładów'!W198+'5. Plan nakładów'!W217+'5. Plan nakładów'!W236-'5. Plan nakładów'!W79-'5. Plan nakładów'!W98-'5. Plan nakładów'!W117-'5. Plan nakładów'!W136</f>
        <v>0</v>
      </c>
    </row>
    <row r="24" spans="2:28" s="82" customFormat="1">
      <c r="B24" s="85" t="s">
        <v>18</v>
      </c>
      <c r="C24" s="92" t="s">
        <v>19</v>
      </c>
      <c r="D24" s="106">
        <f>D25+D26</f>
        <v>0</v>
      </c>
      <c r="E24" s="106">
        <f t="shared" ref="E24:R24" si="8">E25+E26</f>
        <v>0</v>
      </c>
      <c r="F24" s="106">
        <f t="shared" si="8"/>
        <v>0</v>
      </c>
      <c r="G24" s="106">
        <f t="shared" si="8"/>
        <v>0</v>
      </c>
      <c r="H24" s="106">
        <f t="shared" si="8"/>
        <v>0</v>
      </c>
      <c r="I24" s="106">
        <f t="shared" si="8"/>
        <v>0</v>
      </c>
      <c r="J24" s="106">
        <f t="shared" si="8"/>
        <v>0</v>
      </c>
      <c r="K24" s="106">
        <f t="shared" si="8"/>
        <v>0</v>
      </c>
      <c r="L24" s="106">
        <f t="shared" si="8"/>
        <v>0</v>
      </c>
      <c r="M24" s="106">
        <f t="shared" si="8"/>
        <v>0</v>
      </c>
      <c r="N24" s="106">
        <f t="shared" si="8"/>
        <v>0</v>
      </c>
      <c r="O24" s="106">
        <f t="shared" si="8"/>
        <v>0</v>
      </c>
      <c r="P24" s="106">
        <f t="shared" si="8"/>
        <v>0</v>
      </c>
      <c r="Q24" s="106">
        <f t="shared" si="8"/>
        <v>0</v>
      </c>
      <c r="R24" s="106">
        <f t="shared" si="8"/>
        <v>0</v>
      </c>
      <c r="S24" s="100"/>
      <c r="T24" s="100"/>
      <c r="U24" s="100"/>
      <c r="V24" s="100"/>
      <c r="W24" s="100"/>
      <c r="X24" s="100"/>
      <c r="Y24" s="100"/>
      <c r="Z24" s="100"/>
      <c r="AA24" s="100"/>
      <c r="AB24" s="100"/>
    </row>
    <row r="25" spans="2:28">
      <c r="B25" s="11"/>
      <c r="C25" s="91" t="s">
        <v>20</v>
      </c>
      <c r="D25" s="108">
        <f>'5. Plan nakładów'!I261</f>
        <v>0</v>
      </c>
      <c r="E25" s="108">
        <f>'5. Plan nakładów'!J261</f>
        <v>0</v>
      </c>
      <c r="F25" s="108">
        <f>'5. Plan nakładów'!K261</f>
        <v>0</v>
      </c>
      <c r="G25" s="108">
        <f>'5. Plan nakładów'!L261</f>
        <v>0</v>
      </c>
      <c r="H25" s="108">
        <f>'5. Plan nakładów'!M261</f>
        <v>0</v>
      </c>
      <c r="I25" s="108">
        <f>'5. Plan nakładów'!N261</f>
        <v>0</v>
      </c>
      <c r="J25" s="108">
        <f>'5. Plan nakładów'!O261</f>
        <v>0</v>
      </c>
      <c r="K25" s="108">
        <f>'5. Plan nakładów'!P261</f>
        <v>0</v>
      </c>
      <c r="L25" s="108">
        <f>'5. Plan nakładów'!Q261</f>
        <v>0</v>
      </c>
      <c r="M25" s="108">
        <f>'5. Plan nakładów'!R261</f>
        <v>0</v>
      </c>
      <c r="N25" s="108">
        <f>'5. Plan nakładów'!S261</f>
        <v>0</v>
      </c>
      <c r="O25" s="108">
        <f>'5. Plan nakładów'!T261</f>
        <v>0</v>
      </c>
      <c r="P25" s="108">
        <f>'5. Plan nakładów'!U261</f>
        <v>0</v>
      </c>
      <c r="Q25" s="108">
        <f>'5. Plan nakładów'!V261</f>
        <v>0</v>
      </c>
      <c r="R25" s="108">
        <f>'5. Plan nakładów'!W261</f>
        <v>0</v>
      </c>
    </row>
    <row r="26" spans="2:28">
      <c r="B26" s="11"/>
      <c r="C26" s="91" t="s">
        <v>13</v>
      </c>
      <c r="D26" s="108">
        <f>'5. Plan nakładów'!I277-'5. Plan nakładów'!I261</f>
        <v>0</v>
      </c>
      <c r="E26" s="108">
        <f>'5. Plan nakładów'!J277-'5. Plan nakładów'!J261</f>
        <v>0</v>
      </c>
      <c r="F26" s="108">
        <f>'5. Plan nakładów'!K277-'5. Plan nakładów'!K261</f>
        <v>0</v>
      </c>
      <c r="G26" s="108">
        <f>'5. Plan nakładów'!L277-'5. Plan nakładów'!L261</f>
        <v>0</v>
      </c>
      <c r="H26" s="108">
        <f>'5. Plan nakładów'!M277-'5. Plan nakładów'!M261</f>
        <v>0</v>
      </c>
      <c r="I26" s="108">
        <f>'5. Plan nakładów'!N277-'5. Plan nakładów'!N261</f>
        <v>0</v>
      </c>
      <c r="J26" s="108">
        <f>'5. Plan nakładów'!O277-'5. Plan nakładów'!O261</f>
        <v>0</v>
      </c>
      <c r="K26" s="108">
        <f>'5. Plan nakładów'!P277-'5. Plan nakładów'!P261</f>
        <v>0</v>
      </c>
      <c r="L26" s="108">
        <f>'5. Plan nakładów'!Q277-'5. Plan nakładów'!Q261</f>
        <v>0</v>
      </c>
      <c r="M26" s="108">
        <f>'5. Plan nakładów'!R277-'5. Plan nakładów'!R261</f>
        <v>0</v>
      </c>
      <c r="N26" s="108">
        <f>'5. Plan nakładów'!S277-'5. Plan nakładów'!S261</f>
        <v>0</v>
      </c>
      <c r="O26" s="108">
        <f>'5. Plan nakładów'!T277-'5. Plan nakładów'!T261</f>
        <v>0</v>
      </c>
      <c r="P26" s="108">
        <f>'5. Plan nakładów'!U277-'5. Plan nakładów'!U261</f>
        <v>0</v>
      </c>
      <c r="Q26" s="108">
        <f>'5. Plan nakładów'!V277-'5. Plan nakładów'!V261</f>
        <v>0</v>
      </c>
      <c r="R26" s="108">
        <f>'5. Plan nakładów'!W277-'5. Plan nakładów'!W261</f>
        <v>0</v>
      </c>
    </row>
    <row r="27" spans="2:28">
      <c r="B27" s="11"/>
      <c r="C27" s="9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30" spans="2:28">
      <c r="B30" s="466" t="s">
        <v>83</v>
      </c>
      <c r="C30" s="466"/>
      <c r="D30" s="466"/>
    </row>
    <row r="32" spans="2:28">
      <c r="B32" s="3" t="s">
        <v>5</v>
      </c>
      <c r="C32" s="4" t="s">
        <v>6</v>
      </c>
      <c r="D32" s="287">
        <f>D7</f>
        <v>2024</v>
      </c>
      <c r="E32" s="287">
        <f t="shared" ref="E32:R32" si="9">E7</f>
        <v>2025</v>
      </c>
      <c r="F32" s="287">
        <f t="shared" si="9"/>
        <v>2026</v>
      </c>
      <c r="G32" s="287">
        <f t="shared" si="9"/>
        <v>2027</v>
      </c>
      <c r="H32" s="287">
        <f t="shared" si="9"/>
        <v>2028</v>
      </c>
      <c r="I32" s="287">
        <f t="shared" si="9"/>
        <v>2029</v>
      </c>
      <c r="J32" s="287">
        <f t="shared" si="9"/>
        <v>2030</v>
      </c>
      <c r="K32" s="287">
        <f t="shared" si="9"/>
        <v>2031</v>
      </c>
      <c r="L32" s="287">
        <f t="shared" si="9"/>
        <v>2032</v>
      </c>
      <c r="M32" s="287">
        <f t="shared" si="9"/>
        <v>2033</v>
      </c>
      <c r="N32" s="287">
        <f t="shared" si="9"/>
        <v>2034</v>
      </c>
      <c r="O32" s="287">
        <f t="shared" si="9"/>
        <v>2035</v>
      </c>
      <c r="P32" s="287">
        <f t="shared" si="9"/>
        <v>2036</v>
      </c>
      <c r="Q32" s="287">
        <f t="shared" si="9"/>
        <v>2037</v>
      </c>
      <c r="R32" s="287">
        <f t="shared" si="9"/>
        <v>2038</v>
      </c>
    </row>
    <row r="33" spans="2:28" s="89" customFormat="1">
      <c r="B33" s="87" t="s">
        <v>21</v>
      </c>
      <c r="C33" s="93" t="s">
        <v>22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2:28" s="89" customFormat="1">
      <c r="B34" s="87" t="s">
        <v>16</v>
      </c>
      <c r="C34" s="93" t="s">
        <v>23</v>
      </c>
      <c r="D34" s="107">
        <f t="shared" ref="D34:R34" si="10">SUM(D35:D37)</f>
        <v>0</v>
      </c>
      <c r="E34" s="107">
        <f t="shared" si="10"/>
        <v>0</v>
      </c>
      <c r="F34" s="107">
        <f t="shared" si="10"/>
        <v>0</v>
      </c>
      <c r="G34" s="107">
        <f t="shared" si="10"/>
        <v>0</v>
      </c>
      <c r="H34" s="107">
        <f t="shared" si="10"/>
        <v>0</v>
      </c>
      <c r="I34" s="107">
        <f t="shared" si="10"/>
        <v>0</v>
      </c>
      <c r="J34" s="107">
        <f t="shared" si="10"/>
        <v>0</v>
      </c>
      <c r="K34" s="107">
        <f t="shared" si="10"/>
        <v>0</v>
      </c>
      <c r="L34" s="107">
        <f t="shared" si="10"/>
        <v>0</v>
      </c>
      <c r="M34" s="107">
        <f t="shared" si="10"/>
        <v>0</v>
      </c>
      <c r="N34" s="107">
        <f t="shared" si="10"/>
        <v>0</v>
      </c>
      <c r="O34" s="107">
        <f t="shared" si="10"/>
        <v>0</v>
      </c>
      <c r="P34" s="107">
        <f t="shared" si="10"/>
        <v>0</v>
      </c>
      <c r="Q34" s="107">
        <f t="shared" si="10"/>
        <v>0</v>
      </c>
      <c r="R34" s="107">
        <f t="shared" si="10"/>
        <v>0</v>
      </c>
      <c r="S34" s="100"/>
      <c r="T34" s="100"/>
      <c r="U34" s="100"/>
      <c r="V34" s="100"/>
      <c r="W34" s="100"/>
      <c r="X34" s="100"/>
      <c r="Y34" s="100"/>
      <c r="Z34" s="100"/>
      <c r="AA34" s="100"/>
      <c r="AB34" s="100"/>
    </row>
    <row r="35" spans="2:28" s="89" customFormat="1">
      <c r="B35" s="87"/>
      <c r="C35" s="94" t="s">
        <v>160</v>
      </c>
      <c r="D35" s="107">
        <f>IF('3. Założenia'!$C$57="NETTO",'6b. Plan kosztów i oszczędności'!F30,'6b. Plan kosztów i oszczędności'!F19)</f>
        <v>0</v>
      </c>
      <c r="E35" s="107">
        <f>IF('3. Założenia'!$C$57="NETTO",'6b. Plan kosztów i oszczędności'!G30,'6b. Plan kosztów i oszczędności'!G19)</f>
        <v>0</v>
      </c>
      <c r="F35" s="107">
        <f>IF('3. Założenia'!$C$57="NETTO",'6b. Plan kosztów i oszczędności'!H30,'6b. Plan kosztów i oszczędności'!H19)</f>
        <v>0</v>
      </c>
      <c r="G35" s="107">
        <f>IF('3. Założenia'!$C$57="NETTO",'6b. Plan kosztów i oszczędności'!I30,'6b. Plan kosztów i oszczędności'!I19)</f>
        <v>0</v>
      </c>
      <c r="H35" s="107">
        <f>IF('3. Założenia'!$C$57="NETTO",'6b. Plan kosztów i oszczędności'!J30,'6b. Plan kosztów i oszczędności'!J19)</f>
        <v>0</v>
      </c>
      <c r="I35" s="107">
        <f>IF('3. Założenia'!$C$57="NETTO",'6b. Plan kosztów i oszczędności'!K30,'6b. Plan kosztów i oszczędności'!K19)</f>
        <v>0</v>
      </c>
      <c r="J35" s="107">
        <f>IF('3. Założenia'!$C$57="NETTO",'6b. Plan kosztów i oszczędności'!L30,'6b. Plan kosztów i oszczędności'!L19)</f>
        <v>0</v>
      </c>
      <c r="K35" s="107">
        <f>IF('3. Założenia'!$C$57="NETTO",'6b. Plan kosztów i oszczędności'!M30,'6b. Plan kosztów i oszczędności'!M19)</f>
        <v>0</v>
      </c>
      <c r="L35" s="107">
        <f>IF('3. Założenia'!$C$57="NETTO",'6b. Plan kosztów i oszczędności'!N30,'6b. Plan kosztów i oszczędności'!N19)</f>
        <v>0</v>
      </c>
      <c r="M35" s="107">
        <f>IF('3. Założenia'!$C$57="NETTO",'6b. Plan kosztów i oszczędności'!O30,'6b. Plan kosztów i oszczędności'!O19)</f>
        <v>0</v>
      </c>
      <c r="N35" s="107">
        <f>IF('3. Założenia'!$C$57="NETTO",'6b. Plan kosztów i oszczędności'!P30,'6b. Plan kosztów i oszczędności'!P19)</f>
        <v>0</v>
      </c>
      <c r="O35" s="107">
        <f>IF('3. Założenia'!$C$57="NETTO",'6b. Plan kosztów i oszczędności'!Q30,'6b. Plan kosztów i oszczędności'!Q19)</f>
        <v>0</v>
      </c>
      <c r="P35" s="107">
        <f>IF('3. Założenia'!$C$57="NETTO",'6b. Plan kosztów i oszczędności'!R30,'6b. Plan kosztów i oszczędności'!R19)</f>
        <v>0</v>
      </c>
      <c r="Q35" s="107">
        <f>IF('3. Założenia'!$C$57="NETTO",'6b. Plan kosztów i oszczędności'!S30,'6b. Plan kosztów i oszczędności'!S19)</f>
        <v>0</v>
      </c>
      <c r="R35" s="107">
        <f>IF('3. Założenia'!$C$57="NETTO",'6b. Plan kosztów i oszczędności'!T30,'6b. Plan kosztów i oszczędności'!T19)</f>
        <v>0</v>
      </c>
      <c r="S35" s="100"/>
      <c r="T35" s="100"/>
      <c r="U35" s="100"/>
      <c r="V35" s="100"/>
      <c r="W35" s="100"/>
      <c r="X35" s="100"/>
      <c r="Y35" s="100"/>
      <c r="Z35" s="100"/>
      <c r="AA35" s="100"/>
      <c r="AB35" s="100"/>
    </row>
    <row r="36" spans="2:28" s="89" customFormat="1">
      <c r="B36" s="87"/>
      <c r="C36" s="94" t="s">
        <v>134</v>
      </c>
      <c r="D36" s="107">
        <f>IF('3. Założenia'!$C$57="NETTO",'6b. Plan kosztów i oszczędności'!F24,'6b. Plan kosztów i oszczędności'!F13)</f>
        <v>0</v>
      </c>
      <c r="E36" s="107">
        <f>IF('3. Założenia'!$C$57="NETTO",'6b. Plan kosztów i oszczędności'!G24,'6b. Plan kosztów i oszczędności'!G13)</f>
        <v>0</v>
      </c>
      <c r="F36" s="107">
        <f>IF('3. Założenia'!$C$57="NETTO",'6b. Plan kosztów i oszczędności'!H24,'6b. Plan kosztów i oszczędności'!H13)</f>
        <v>0</v>
      </c>
      <c r="G36" s="107">
        <f>IF('3. Założenia'!$C$57="NETTO",'6b. Plan kosztów i oszczędności'!I24,'6b. Plan kosztów i oszczędności'!I13)</f>
        <v>0</v>
      </c>
      <c r="H36" s="107">
        <f>IF('3. Założenia'!$C$57="NETTO",'6b. Plan kosztów i oszczędności'!J24,'6b. Plan kosztów i oszczędności'!J13)</f>
        <v>0</v>
      </c>
      <c r="I36" s="107">
        <f>IF('3. Założenia'!$C$57="NETTO",'6b. Plan kosztów i oszczędności'!K24,'6b. Plan kosztów i oszczędności'!K13)</f>
        <v>0</v>
      </c>
      <c r="J36" s="107">
        <f>IF('3. Założenia'!$C$57="NETTO",'6b. Plan kosztów i oszczędności'!L24,'6b. Plan kosztów i oszczędności'!L13)</f>
        <v>0</v>
      </c>
      <c r="K36" s="107">
        <f>IF('3. Założenia'!$C$57="NETTO",'6b. Plan kosztów i oszczędności'!M24,'6b. Plan kosztów i oszczędności'!M13)</f>
        <v>0</v>
      </c>
      <c r="L36" s="107">
        <f>IF('3. Założenia'!$C$57="NETTO",'6b. Plan kosztów i oszczędności'!N24,'6b. Plan kosztów i oszczędności'!N13)</f>
        <v>0</v>
      </c>
      <c r="M36" s="107">
        <f>IF('3. Założenia'!$C$57="NETTO",'6b. Plan kosztów i oszczędności'!O24,'6b. Plan kosztów i oszczędności'!O13)</f>
        <v>0</v>
      </c>
      <c r="N36" s="107">
        <f>IF('3. Założenia'!$C$57="NETTO",'6b. Plan kosztów i oszczędności'!P24,'6b. Plan kosztów i oszczędności'!P13)</f>
        <v>0</v>
      </c>
      <c r="O36" s="107">
        <f>IF('3. Założenia'!$C$57="NETTO",'6b. Plan kosztów i oszczędności'!Q24,'6b. Plan kosztów i oszczędności'!Q13)</f>
        <v>0</v>
      </c>
      <c r="P36" s="107">
        <f>IF('3. Założenia'!$C$57="NETTO",'6b. Plan kosztów i oszczędności'!R24,'6b. Plan kosztów i oszczędności'!R13)</f>
        <v>0</v>
      </c>
      <c r="Q36" s="107">
        <f>IF('3. Założenia'!$C$57="NETTO",'6b. Plan kosztów i oszczędności'!S24,'6b. Plan kosztów i oszczędności'!S13)</f>
        <v>0</v>
      </c>
      <c r="R36" s="107">
        <f>IF('3. Założenia'!$C$57="NETTO",'6b. Plan kosztów i oszczędności'!T24,'6b. Plan kosztów i oszczędności'!T13)</f>
        <v>0</v>
      </c>
      <c r="S36" s="100"/>
      <c r="T36" s="100"/>
      <c r="U36" s="100"/>
      <c r="V36" s="100"/>
      <c r="W36" s="100"/>
      <c r="X36" s="100"/>
      <c r="Y36" s="100"/>
      <c r="Z36" s="100"/>
      <c r="AA36" s="100"/>
      <c r="AB36" s="100"/>
    </row>
    <row r="37" spans="2:28" s="89" customFormat="1">
      <c r="B37" s="87"/>
      <c r="C37" s="94" t="s">
        <v>24</v>
      </c>
      <c r="D37" s="107">
        <f>IF('3. Założenia'!$C$57="NETTO",'6b. Plan kosztów i oszczędności'!F23,'6b. Plan kosztów i oszczędności'!F12)</f>
        <v>0</v>
      </c>
      <c r="E37" s="107">
        <f>IF('3. Założenia'!$C$57="NETTO",'6b. Plan kosztów i oszczędności'!G23,'6b. Plan kosztów i oszczędności'!G12)</f>
        <v>0</v>
      </c>
      <c r="F37" s="107">
        <f>IF('3. Założenia'!$C$57="NETTO",'6b. Plan kosztów i oszczędności'!H23,'6b. Plan kosztów i oszczędności'!H12)</f>
        <v>0</v>
      </c>
      <c r="G37" s="107">
        <f>IF('3. Założenia'!$C$57="NETTO",'6b. Plan kosztów i oszczędności'!I23,'6b. Plan kosztów i oszczędności'!I12)</f>
        <v>0</v>
      </c>
      <c r="H37" s="107">
        <f>IF('3. Założenia'!$C$57="NETTO",'6b. Plan kosztów i oszczędności'!J23,'6b. Plan kosztów i oszczędności'!J12)</f>
        <v>0</v>
      </c>
      <c r="I37" s="107">
        <f>IF('3. Założenia'!$C$57="NETTO",'6b. Plan kosztów i oszczędności'!K23,'6b. Plan kosztów i oszczędności'!K12)</f>
        <v>0</v>
      </c>
      <c r="J37" s="107">
        <f>IF('3. Założenia'!$C$57="NETTO",'6b. Plan kosztów i oszczędności'!L23,'6b. Plan kosztów i oszczędności'!L12)</f>
        <v>0</v>
      </c>
      <c r="K37" s="107">
        <f>IF('3. Założenia'!$C$57="NETTO",'6b. Plan kosztów i oszczędności'!M23,'6b. Plan kosztów i oszczędności'!M12)</f>
        <v>0</v>
      </c>
      <c r="L37" s="107">
        <f>IF('3. Założenia'!$C$57="NETTO",'6b. Plan kosztów i oszczędności'!N23,'6b. Plan kosztów i oszczędności'!N12)</f>
        <v>0</v>
      </c>
      <c r="M37" s="107">
        <f>IF('3. Założenia'!$C$57="NETTO",'6b. Plan kosztów i oszczędności'!O23,'6b. Plan kosztów i oszczędności'!O12)</f>
        <v>0</v>
      </c>
      <c r="N37" s="107">
        <f>IF('3. Założenia'!$C$57="NETTO",'6b. Plan kosztów i oszczędności'!P23,'6b. Plan kosztów i oszczędności'!P12)</f>
        <v>0</v>
      </c>
      <c r="O37" s="107">
        <f>IF('3. Założenia'!$C$57="NETTO",'6b. Plan kosztów i oszczędności'!Q23,'6b. Plan kosztów i oszczędności'!Q12)</f>
        <v>0</v>
      </c>
      <c r="P37" s="107">
        <f>IF('3. Założenia'!$C$57="NETTO",'6b. Plan kosztów i oszczędności'!R23,'6b. Plan kosztów i oszczędności'!R12)</f>
        <v>0</v>
      </c>
      <c r="Q37" s="107">
        <f>IF('3. Założenia'!$C$57="NETTO",'6b. Plan kosztów i oszczędności'!S23,'6b. Plan kosztów i oszczędności'!S12)</f>
        <v>0</v>
      </c>
      <c r="R37" s="107">
        <f>IF('3. Założenia'!$C$57="NETTO",'6b. Plan kosztów i oszczędności'!T23,'6b. Plan kosztów i oszczędności'!T12)</f>
        <v>0</v>
      </c>
      <c r="S37" s="100"/>
      <c r="T37" s="100"/>
      <c r="U37" s="100"/>
      <c r="V37" s="100"/>
      <c r="W37" s="100"/>
      <c r="X37" s="100"/>
      <c r="Y37" s="100"/>
      <c r="Z37" s="100"/>
      <c r="AA37" s="100"/>
      <c r="AB37" s="100"/>
    </row>
    <row r="40" spans="2:28">
      <c r="B40" s="466" t="s">
        <v>159</v>
      </c>
      <c r="C40" s="466"/>
    </row>
    <row r="42" spans="2:28">
      <c r="B42" s="3" t="s">
        <v>5</v>
      </c>
      <c r="C42" s="4" t="s">
        <v>6</v>
      </c>
      <c r="D42" s="287">
        <f t="shared" ref="D42:R42" si="11">D32</f>
        <v>2024</v>
      </c>
      <c r="E42" s="287">
        <f t="shared" si="11"/>
        <v>2025</v>
      </c>
      <c r="F42" s="287">
        <f t="shared" si="11"/>
        <v>2026</v>
      </c>
      <c r="G42" s="287">
        <f t="shared" si="11"/>
        <v>2027</v>
      </c>
      <c r="H42" s="287">
        <f t="shared" si="11"/>
        <v>2028</v>
      </c>
      <c r="I42" s="287">
        <f t="shared" si="11"/>
        <v>2029</v>
      </c>
      <c r="J42" s="287">
        <f t="shared" si="11"/>
        <v>2030</v>
      </c>
      <c r="K42" s="287">
        <f t="shared" si="11"/>
        <v>2031</v>
      </c>
      <c r="L42" s="287">
        <f t="shared" si="11"/>
        <v>2032</v>
      </c>
      <c r="M42" s="287">
        <f t="shared" si="11"/>
        <v>2033</v>
      </c>
      <c r="N42" s="287">
        <f t="shared" si="11"/>
        <v>2034</v>
      </c>
      <c r="O42" s="287">
        <f t="shared" si="11"/>
        <v>2035</v>
      </c>
      <c r="P42" s="287">
        <f t="shared" si="11"/>
        <v>2036</v>
      </c>
      <c r="Q42" s="287">
        <f t="shared" si="11"/>
        <v>2037</v>
      </c>
      <c r="R42" s="287">
        <f t="shared" si="11"/>
        <v>2038</v>
      </c>
    </row>
    <row r="43" spans="2:28" s="82" customFormat="1">
      <c r="B43" s="83" t="s">
        <v>25</v>
      </c>
      <c r="C43" s="84" t="s">
        <v>26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</row>
    <row r="44" spans="2:28">
      <c r="B44" s="11" t="s">
        <v>21</v>
      </c>
      <c r="C44" s="90" t="s">
        <v>27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  <c r="O44" s="108">
        <v>0</v>
      </c>
      <c r="P44" s="108">
        <v>0</v>
      </c>
      <c r="Q44" s="108">
        <v>0</v>
      </c>
      <c r="R44" s="108">
        <v>0</v>
      </c>
    </row>
    <row r="45" spans="2:28" s="89" customFormat="1">
      <c r="B45" s="87" t="s">
        <v>16</v>
      </c>
      <c r="C45" s="91" t="s">
        <v>28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0"/>
      <c r="T45" s="100"/>
      <c r="U45" s="100"/>
      <c r="V45" s="100"/>
      <c r="W45" s="100"/>
      <c r="X45" s="100"/>
      <c r="Y45" s="100"/>
      <c r="Z45" s="100"/>
      <c r="AA45" s="100"/>
      <c r="AB45" s="100"/>
    </row>
    <row r="46" spans="2:28">
      <c r="B46" s="11" t="s">
        <v>29</v>
      </c>
      <c r="C46" s="91" t="s">
        <v>30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0</v>
      </c>
      <c r="M46" s="108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</row>
    <row r="47" spans="2:28">
      <c r="B47" s="11" t="s">
        <v>31</v>
      </c>
      <c r="C47" s="97" t="s">
        <v>32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8">
        <v>0</v>
      </c>
      <c r="L47" s="108">
        <v>0</v>
      </c>
      <c r="M47" s="108">
        <v>0</v>
      </c>
      <c r="N47" s="108">
        <v>0</v>
      </c>
      <c r="O47" s="108">
        <v>0</v>
      </c>
      <c r="P47" s="108">
        <v>0</v>
      </c>
      <c r="Q47" s="108">
        <v>0</v>
      </c>
      <c r="R47" s="108">
        <v>0</v>
      </c>
    </row>
    <row r="50" spans="2:28">
      <c r="B50" s="465" t="s">
        <v>441</v>
      </c>
      <c r="C50" s="465"/>
      <c r="D50" s="465"/>
    </row>
    <row r="52" spans="2:28">
      <c r="B52" s="463" t="s">
        <v>5</v>
      </c>
      <c r="C52" s="471" t="s">
        <v>6</v>
      </c>
      <c r="D52" s="287">
        <f>D42</f>
        <v>2024</v>
      </c>
      <c r="E52" s="287">
        <f t="shared" ref="E52:R52" si="12">E42</f>
        <v>2025</v>
      </c>
      <c r="F52" s="287">
        <f t="shared" si="12"/>
        <v>2026</v>
      </c>
      <c r="G52" s="287">
        <f t="shared" si="12"/>
        <v>2027</v>
      </c>
      <c r="H52" s="287">
        <f t="shared" si="12"/>
        <v>2028</v>
      </c>
      <c r="I52" s="287">
        <f t="shared" si="12"/>
        <v>2029</v>
      </c>
      <c r="J52" s="287">
        <f t="shared" si="12"/>
        <v>2030</v>
      </c>
      <c r="K52" s="287">
        <f t="shared" si="12"/>
        <v>2031</v>
      </c>
      <c r="L52" s="287">
        <f t="shared" si="12"/>
        <v>2032</v>
      </c>
      <c r="M52" s="287">
        <f t="shared" si="12"/>
        <v>2033</v>
      </c>
      <c r="N52" s="287">
        <f t="shared" si="12"/>
        <v>2034</v>
      </c>
      <c r="O52" s="287">
        <f t="shared" si="12"/>
        <v>2035</v>
      </c>
      <c r="P52" s="287">
        <f t="shared" si="12"/>
        <v>2036</v>
      </c>
      <c r="Q52" s="287">
        <f t="shared" si="12"/>
        <v>2037</v>
      </c>
      <c r="R52" s="287">
        <f t="shared" si="12"/>
        <v>2038</v>
      </c>
    </row>
    <row r="53" spans="2:28">
      <c r="B53" s="464"/>
      <c r="C53" s="472"/>
      <c r="D53" s="13">
        <v>1</v>
      </c>
      <c r="E53" s="13">
        <v>2</v>
      </c>
      <c r="F53" s="13">
        <v>3</v>
      </c>
      <c r="G53" s="13">
        <v>4</v>
      </c>
      <c r="H53" s="13">
        <v>5</v>
      </c>
      <c r="I53" s="13">
        <v>6</v>
      </c>
      <c r="J53" s="13">
        <v>7</v>
      </c>
      <c r="K53" s="13">
        <v>8</v>
      </c>
      <c r="L53" s="13">
        <v>9</v>
      </c>
      <c r="M53" s="13">
        <v>10</v>
      </c>
      <c r="N53" s="13">
        <v>11</v>
      </c>
      <c r="O53" s="13">
        <v>12</v>
      </c>
      <c r="P53" s="13">
        <v>13</v>
      </c>
      <c r="Q53" s="13">
        <v>14</v>
      </c>
      <c r="R53" s="13">
        <v>15</v>
      </c>
    </row>
    <row r="54" spans="2:28" s="82" customFormat="1">
      <c r="B54" s="85" t="s">
        <v>9</v>
      </c>
      <c r="C54" s="86" t="s">
        <v>42</v>
      </c>
      <c r="D54" s="106">
        <f>SUM(D55:D56)</f>
        <v>0</v>
      </c>
      <c r="E54" s="106">
        <f t="shared" ref="E54:R54" si="13">SUM(E55:E56)</f>
        <v>0</v>
      </c>
      <c r="F54" s="106">
        <f t="shared" si="13"/>
        <v>0</v>
      </c>
      <c r="G54" s="106">
        <f t="shared" si="13"/>
        <v>0</v>
      </c>
      <c r="H54" s="106">
        <f t="shared" si="13"/>
        <v>0</v>
      </c>
      <c r="I54" s="106">
        <f t="shared" si="13"/>
        <v>0</v>
      </c>
      <c r="J54" s="106">
        <f t="shared" si="13"/>
        <v>0</v>
      </c>
      <c r="K54" s="106">
        <f t="shared" si="13"/>
        <v>0</v>
      </c>
      <c r="L54" s="106">
        <f t="shared" si="13"/>
        <v>0</v>
      </c>
      <c r="M54" s="106">
        <f t="shared" si="13"/>
        <v>0</v>
      </c>
      <c r="N54" s="106">
        <f t="shared" si="13"/>
        <v>0</v>
      </c>
      <c r="O54" s="106">
        <f t="shared" si="13"/>
        <v>0</v>
      </c>
      <c r="P54" s="106">
        <f t="shared" si="13"/>
        <v>0</v>
      </c>
      <c r="Q54" s="106">
        <f t="shared" si="13"/>
        <v>0</v>
      </c>
      <c r="R54" s="106">
        <f t="shared" si="13"/>
        <v>0</v>
      </c>
      <c r="S54" s="100"/>
      <c r="T54" s="100"/>
      <c r="U54" s="100"/>
      <c r="V54" s="100"/>
      <c r="W54" s="100"/>
      <c r="X54" s="100"/>
      <c r="Y54" s="100"/>
      <c r="Z54" s="100"/>
      <c r="AA54" s="100"/>
      <c r="AB54" s="100"/>
    </row>
    <row r="55" spans="2:28">
      <c r="B55" s="11" t="s">
        <v>21</v>
      </c>
      <c r="C55" s="90" t="s">
        <v>387</v>
      </c>
      <c r="D55" s="108">
        <f t="shared" ref="D55:R55" si="14">-D35</f>
        <v>0</v>
      </c>
      <c r="E55" s="108">
        <f t="shared" si="14"/>
        <v>0</v>
      </c>
      <c r="F55" s="108">
        <f t="shared" si="14"/>
        <v>0</v>
      </c>
      <c r="G55" s="108">
        <f t="shared" si="14"/>
        <v>0</v>
      </c>
      <c r="H55" s="108">
        <f t="shared" si="14"/>
        <v>0</v>
      </c>
      <c r="I55" s="108">
        <f t="shared" si="14"/>
        <v>0</v>
      </c>
      <c r="J55" s="108">
        <f t="shared" si="14"/>
        <v>0</v>
      </c>
      <c r="K55" s="108">
        <f t="shared" si="14"/>
        <v>0</v>
      </c>
      <c r="L55" s="108">
        <f t="shared" si="14"/>
        <v>0</v>
      </c>
      <c r="M55" s="108">
        <f t="shared" si="14"/>
        <v>0</v>
      </c>
      <c r="N55" s="108">
        <f t="shared" si="14"/>
        <v>0</v>
      </c>
      <c r="O55" s="108">
        <f t="shared" si="14"/>
        <v>0</v>
      </c>
      <c r="P55" s="108">
        <f t="shared" si="14"/>
        <v>0</v>
      </c>
      <c r="Q55" s="108">
        <f t="shared" si="14"/>
        <v>0</v>
      </c>
      <c r="R55" s="108">
        <f t="shared" si="14"/>
        <v>0</v>
      </c>
    </row>
    <row r="56" spans="2:28">
      <c r="B56" s="11" t="s">
        <v>16</v>
      </c>
      <c r="C56" s="90" t="s">
        <v>3</v>
      </c>
      <c r="D56" s="108">
        <v>0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08">
        <v>0</v>
      </c>
      <c r="K56" s="108">
        <v>0</v>
      </c>
      <c r="L56" s="108">
        <v>0</v>
      </c>
      <c r="M56" s="108">
        <v>0</v>
      </c>
      <c r="N56" s="108">
        <v>0</v>
      </c>
      <c r="O56" s="108">
        <v>0</v>
      </c>
      <c r="P56" s="108">
        <v>0</v>
      </c>
      <c r="Q56" s="108">
        <v>0</v>
      </c>
      <c r="R56" s="108">
        <f>IF('3. Założenia'!C57="NETTO",'8. Wartość rezydualna'!E15,'8. Wartość rezydualna'!E14)</f>
        <v>0</v>
      </c>
    </row>
    <row r="57" spans="2:28" s="82" customFormat="1">
      <c r="B57" s="85" t="s">
        <v>18</v>
      </c>
      <c r="C57" s="86" t="s">
        <v>44</v>
      </c>
      <c r="D57" s="106">
        <f>SUM(D58:D60)</f>
        <v>0</v>
      </c>
      <c r="E57" s="106">
        <f t="shared" ref="E57:R57" si="15">SUM(E58:E60)</f>
        <v>0</v>
      </c>
      <c r="F57" s="106">
        <f t="shared" si="15"/>
        <v>0</v>
      </c>
      <c r="G57" s="106">
        <f t="shared" si="15"/>
        <v>0</v>
      </c>
      <c r="H57" s="106">
        <f t="shared" si="15"/>
        <v>0</v>
      </c>
      <c r="I57" s="106">
        <f t="shared" si="15"/>
        <v>0</v>
      </c>
      <c r="J57" s="106">
        <f t="shared" si="15"/>
        <v>0</v>
      </c>
      <c r="K57" s="106">
        <f t="shared" si="15"/>
        <v>0</v>
      </c>
      <c r="L57" s="106">
        <f t="shared" si="15"/>
        <v>0</v>
      </c>
      <c r="M57" s="106">
        <f t="shared" si="15"/>
        <v>0</v>
      </c>
      <c r="N57" s="106">
        <f t="shared" si="15"/>
        <v>0</v>
      </c>
      <c r="O57" s="106">
        <f t="shared" si="15"/>
        <v>0</v>
      </c>
      <c r="P57" s="106">
        <f t="shared" si="15"/>
        <v>0</v>
      </c>
      <c r="Q57" s="106">
        <f t="shared" si="15"/>
        <v>0</v>
      </c>
      <c r="R57" s="106">
        <f t="shared" si="15"/>
        <v>0</v>
      </c>
      <c r="S57" s="100"/>
      <c r="T57" s="100"/>
      <c r="U57" s="100"/>
      <c r="V57" s="100"/>
      <c r="W57" s="100"/>
      <c r="X57" s="100"/>
      <c r="Y57" s="100"/>
      <c r="Z57" s="100"/>
      <c r="AA57" s="100"/>
      <c r="AB57" s="100"/>
    </row>
    <row r="58" spans="2:28" ht="26">
      <c r="B58" s="11" t="s">
        <v>21</v>
      </c>
      <c r="C58" s="97" t="s">
        <v>45</v>
      </c>
      <c r="D58" s="108">
        <f>IF('3. Założenia'!$C$57="NETTO",'12. Analiza finansowa'!D12+'12. Analiza finansowa'!D15+'12. Analiza finansowa'!D19+'12. Analiza finansowa'!D22+'12. Analiza finansowa'!D25,'12. Analiza finansowa'!D8+'12. Analiza finansowa'!D24)</f>
        <v>0</v>
      </c>
      <c r="E58" s="108">
        <f>IF('3. Założenia'!$C$57="NETTO",'12. Analiza finansowa'!E12+'12. Analiza finansowa'!E15+'12. Analiza finansowa'!E19+'12. Analiza finansowa'!E22+'12. Analiza finansowa'!E25,'12. Analiza finansowa'!E8+'12. Analiza finansowa'!E24)</f>
        <v>0</v>
      </c>
      <c r="F58" s="108">
        <f>IF('3. Założenia'!$C$57="NETTO",'12. Analiza finansowa'!F12+'12. Analiza finansowa'!F15+'12. Analiza finansowa'!F19+'12. Analiza finansowa'!F22+'12. Analiza finansowa'!F25,'12. Analiza finansowa'!F8+'12. Analiza finansowa'!F24)</f>
        <v>0</v>
      </c>
      <c r="G58" s="108">
        <f>IF('3. Założenia'!$C$57="NETTO",'12. Analiza finansowa'!G12+'12. Analiza finansowa'!G15+'12. Analiza finansowa'!G19+'12. Analiza finansowa'!G22+'12. Analiza finansowa'!G25,'12. Analiza finansowa'!G8+'12. Analiza finansowa'!G24)</f>
        <v>0</v>
      </c>
      <c r="H58" s="108">
        <f>IF('3. Założenia'!$C$57="NETTO",'12. Analiza finansowa'!H12+'12. Analiza finansowa'!H15+'12. Analiza finansowa'!H19+'12. Analiza finansowa'!H22+'12. Analiza finansowa'!H25,'12. Analiza finansowa'!H8+'12. Analiza finansowa'!H24)</f>
        <v>0</v>
      </c>
      <c r="I58" s="108">
        <f>IF('3. Założenia'!$C$57="NETTO",'12. Analiza finansowa'!I12+'12. Analiza finansowa'!I15+'12. Analiza finansowa'!I19+'12. Analiza finansowa'!I22+'12. Analiza finansowa'!I25,'12. Analiza finansowa'!I8+'12. Analiza finansowa'!I24)</f>
        <v>0</v>
      </c>
      <c r="J58" s="108">
        <f>IF('3. Założenia'!$C$57="NETTO",'12. Analiza finansowa'!J12+'12. Analiza finansowa'!J15+'12. Analiza finansowa'!J19+'12. Analiza finansowa'!J22+'12. Analiza finansowa'!J25,'12. Analiza finansowa'!J8+'12. Analiza finansowa'!J24)</f>
        <v>0</v>
      </c>
      <c r="K58" s="108">
        <f>IF('3. Założenia'!$C$57="NETTO",'12. Analiza finansowa'!K12+'12. Analiza finansowa'!K15+'12. Analiza finansowa'!K19+'12. Analiza finansowa'!K22+'12. Analiza finansowa'!K25,'12. Analiza finansowa'!K8+'12. Analiza finansowa'!K24)</f>
        <v>0</v>
      </c>
      <c r="L58" s="108">
        <f>IF('3. Założenia'!$C$57="NETTO",'12. Analiza finansowa'!L12+'12. Analiza finansowa'!L15+'12. Analiza finansowa'!L19+'12. Analiza finansowa'!L22+'12. Analiza finansowa'!L25,'12. Analiza finansowa'!L8+'12. Analiza finansowa'!L24)</f>
        <v>0</v>
      </c>
      <c r="M58" s="108">
        <f>IF('3. Założenia'!$C$57="NETTO",'12. Analiza finansowa'!M12+'12. Analiza finansowa'!M15+'12. Analiza finansowa'!M19+'12. Analiza finansowa'!M22+'12. Analiza finansowa'!M25,'12. Analiza finansowa'!M8+'12. Analiza finansowa'!M24)</f>
        <v>0</v>
      </c>
      <c r="N58" s="108">
        <f>IF('3. Założenia'!$C$57="NETTO",'12. Analiza finansowa'!N12+'12. Analiza finansowa'!N15+'12. Analiza finansowa'!N19+'12. Analiza finansowa'!N22+'12. Analiza finansowa'!N25,'12. Analiza finansowa'!N8+'12. Analiza finansowa'!N24)</f>
        <v>0</v>
      </c>
      <c r="O58" s="108">
        <f>IF('3. Założenia'!$C$57="NETTO",'12. Analiza finansowa'!O12+'12. Analiza finansowa'!O15+'12. Analiza finansowa'!O19+'12. Analiza finansowa'!O22+'12. Analiza finansowa'!O25,'12. Analiza finansowa'!O8+'12. Analiza finansowa'!O24)</f>
        <v>0</v>
      </c>
      <c r="P58" s="108">
        <f>IF('3. Założenia'!$C$57="NETTO",'12. Analiza finansowa'!P12+'12. Analiza finansowa'!P15+'12. Analiza finansowa'!P19+'12. Analiza finansowa'!P22+'12. Analiza finansowa'!P25,'12. Analiza finansowa'!P8+'12. Analiza finansowa'!P24)</f>
        <v>0</v>
      </c>
      <c r="Q58" s="108">
        <f>IF('3. Założenia'!$C$57="NETTO",'12. Analiza finansowa'!Q12+'12. Analiza finansowa'!Q15+'12. Analiza finansowa'!Q19+'12. Analiza finansowa'!Q22+'12. Analiza finansowa'!Q25,'12. Analiza finansowa'!Q8+'12. Analiza finansowa'!Q24)</f>
        <v>0</v>
      </c>
      <c r="R58" s="108">
        <f>IF('3. Założenia'!$C$57="NETTO",'12. Analiza finansowa'!R12+'12. Analiza finansowa'!R15+'12. Analiza finansowa'!R19+'12. Analiza finansowa'!R22+'12. Analiza finansowa'!R25,'12. Analiza finansowa'!R8+'12. Analiza finansowa'!R24)</f>
        <v>0</v>
      </c>
    </row>
    <row r="59" spans="2:28">
      <c r="B59" s="11" t="s">
        <v>16</v>
      </c>
      <c r="C59" s="90" t="s">
        <v>423</v>
      </c>
      <c r="D59" s="108">
        <f>D34-D35</f>
        <v>0</v>
      </c>
      <c r="E59" s="108">
        <f t="shared" ref="E59:R59" si="16">E34-E35</f>
        <v>0</v>
      </c>
      <c r="F59" s="108">
        <f t="shared" si="16"/>
        <v>0</v>
      </c>
      <c r="G59" s="108">
        <f t="shared" si="16"/>
        <v>0</v>
      </c>
      <c r="H59" s="108">
        <f t="shared" si="16"/>
        <v>0</v>
      </c>
      <c r="I59" s="108">
        <f t="shared" si="16"/>
        <v>0</v>
      </c>
      <c r="J59" s="108">
        <f t="shared" si="16"/>
        <v>0</v>
      </c>
      <c r="K59" s="108">
        <f t="shared" si="16"/>
        <v>0</v>
      </c>
      <c r="L59" s="108">
        <f t="shared" si="16"/>
        <v>0</v>
      </c>
      <c r="M59" s="108">
        <f t="shared" si="16"/>
        <v>0</v>
      </c>
      <c r="N59" s="108">
        <f t="shared" si="16"/>
        <v>0</v>
      </c>
      <c r="O59" s="108">
        <f t="shared" si="16"/>
        <v>0</v>
      </c>
      <c r="P59" s="108">
        <f t="shared" si="16"/>
        <v>0</v>
      </c>
      <c r="Q59" s="108">
        <f t="shared" si="16"/>
        <v>0</v>
      </c>
      <c r="R59" s="108">
        <f t="shared" si="16"/>
        <v>0</v>
      </c>
    </row>
    <row r="60" spans="2:28" ht="26">
      <c r="B60" s="11" t="s">
        <v>29</v>
      </c>
      <c r="C60" s="97" t="s">
        <v>84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108">
        <v>0</v>
      </c>
      <c r="P60" s="108">
        <v>0</v>
      </c>
      <c r="Q60" s="108">
        <v>0</v>
      </c>
      <c r="R60" s="108">
        <v>0</v>
      </c>
    </row>
    <row r="61" spans="2:28" s="82" customFormat="1">
      <c r="B61" s="83" t="s">
        <v>46</v>
      </c>
      <c r="C61" s="84" t="s">
        <v>47</v>
      </c>
      <c r="D61" s="105">
        <f>D54-D57</f>
        <v>0</v>
      </c>
      <c r="E61" s="105">
        <f t="shared" ref="E61:R61" si="17">E54-E57</f>
        <v>0</v>
      </c>
      <c r="F61" s="105">
        <f t="shared" si="17"/>
        <v>0</v>
      </c>
      <c r="G61" s="105">
        <f t="shared" si="17"/>
        <v>0</v>
      </c>
      <c r="H61" s="105">
        <f t="shared" si="17"/>
        <v>0</v>
      </c>
      <c r="I61" s="105">
        <f t="shared" si="17"/>
        <v>0</v>
      </c>
      <c r="J61" s="105">
        <f t="shared" si="17"/>
        <v>0</v>
      </c>
      <c r="K61" s="105">
        <f t="shared" si="17"/>
        <v>0</v>
      </c>
      <c r="L61" s="105">
        <f t="shared" si="17"/>
        <v>0</v>
      </c>
      <c r="M61" s="105">
        <f t="shared" si="17"/>
        <v>0</v>
      </c>
      <c r="N61" s="105">
        <f t="shared" si="17"/>
        <v>0</v>
      </c>
      <c r="O61" s="105">
        <f t="shared" si="17"/>
        <v>0</v>
      </c>
      <c r="P61" s="105">
        <f t="shared" si="17"/>
        <v>0</v>
      </c>
      <c r="Q61" s="105">
        <f t="shared" si="17"/>
        <v>0</v>
      </c>
      <c r="R61" s="105">
        <f t="shared" si="17"/>
        <v>0</v>
      </c>
      <c r="S61" s="100"/>
      <c r="T61" s="100"/>
      <c r="U61" s="100"/>
      <c r="V61" s="100"/>
      <c r="W61" s="100"/>
      <c r="X61" s="100"/>
      <c r="Y61" s="100"/>
      <c r="Z61" s="100"/>
      <c r="AA61" s="100"/>
      <c r="AB61" s="100"/>
    </row>
    <row r="62" spans="2:28">
      <c r="C62" s="96" t="s">
        <v>70</v>
      </c>
      <c r="D62" s="109">
        <f>'3. Założenia'!C64</f>
        <v>0.09</v>
      </c>
    </row>
    <row r="63" spans="2:28" ht="30.75" customHeight="1">
      <c r="C63" s="6" t="s">
        <v>165</v>
      </c>
      <c r="D63" s="102">
        <v>1</v>
      </c>
      <c r="E63" s="102">
        <f t="shared" ref="E63:R63" si="18">1/(1+$D$62)^D53</f>
        <v>0.9174311926605504</v>
      </c>
      <c r="F63" s="102">
        <f t="shared" si="18"/>
        <v>0.84167999326655996</v>
      </c>
      <c r="G63" s="102">
        <f t="shared" si="18"/>
        <v>0.77218348006106419</v>
      </c>
      <c r="H63" s="102">
        <f t="shared" si="18"/>
        <v>0.7084252110651964</v>
      </c>
      <c r="I63" s="102">
        <f t="shared" si="18"/>
        <v>0.64993138629834524</v>
      </c>
      <c r="J63" s="102">
        <f t="shared" si="18"/>
        <v>0.5962673268792158</v>
      </c>
      <c r="K63" s="102">
        <f t="shared" si="18"/>
        <v>0.54703424484331731</v>
      </c>
      <c r="L63" s="102">
        <f t="shared" si="18"/>
        <v>0.50186627967276809</v>
      </c>
      <c r="M63" s="102">
        <f t="shared" si="18"/>
        <v>0.46042777951630098</v>
      </c>
      <c r="N63" s="102">
        <f t="shared" si="18"/>
        <v>0.42241080689568894</v>
      </c>
      <c r="O63" s="102">
        <f t="shared" si="18"/>
        <v>0.38753285036301738</v>
      </c>
      <c r="P63" s="102">
        <f t="shared" si="18"/>
        <v>0.35553472510368567</v>
      </c>
      <c r="Q63" s="102">
        <f t="shared" si="18"/>
        <v>0.32617864688411524</v>
      </c>
      <c r="R63" s="102">
        <f t="shared" si="18"/>
        <v>0.29924646503129837</v>
      </c>
    </row>
    <row r="64" spans="2:28" ht="30.75" customHeight="1">
      <c r="C64" s="9" t="s">
        <v>85</v>
      </c>
      <c r="D64" s="103">
        <f>ROUND(D61*D63,2)</f>
        <v>0</v>
      </c>
      <c r="E64" s="103">
        <f t="shared" ref="E64:R64" si="19">ROUND(E61*E63,2)</f>
        <v>0</v>
      </c>
      <c r="F64" s="103">
        <f t="shared" si="19"/>
        <v>0</v>
      </c>
      <c r="G64" s="103">
        <f t="shared" si="19"/>
        <v>0</v>
      </c>
      <c r="H64" s="103">
        <f t="shared" si="19"/>
        <v>0</v>
      </c>
      <c r="I64" s="103">
        <f t="shared" si="19"/>
        <v>0</v>
      </c>
      <c r="J64" s="103">
        <f t="shared" si="19"/>
        <v>0</v>
      </c>
      <c r="K64" s="103">
        <f t="shared" si="19"/>
        <v>0</v>
      </c>
      <c r="L64" s="103">
        <f t="shared" si="19"/>
        <v>0</v>
      </c>
      <c r="M64" s="103">
        <f t="shared" si="19"/>
        <v>0</v>
      </c>
      <c r="N64" s="103">
        <f t="shared" si="19"/>
        <v>0</v>
      </c>
      <c r="O64" s="103">
        <f t="shared" si="19"/>
        <v>0</v>
      </c>
      <c r="P64" s="103">
        <f t="shared" si="19"/>
        <v>0</v>
      </c>
      <c r="Q64" s="103">
        <f t="shared" si="19"/>
        <v>0</v>
      </c>
      <c r="R64" s="103">
        <f t="shared" si="19"/>
        <v>0</v>
      </c>
    </row>
    <row r="65" spans="2:18" ht="26">
      <c r="C65" s="9" t="s">
        <v>48</v>
      </c>
      <c r="D65" s="103">
        <f>SUM(D64:R64)</f>
        <v>0</v>
      </c>
      <c r="E65" s="467" t="s">
        <v>392</v>
      </c>
      <c r="F65" s="468"/>
      <c r="G65" s="468"/>
      <c r="H65" s="468"/>
      <c r="I65" s="468"/>
      <c r="J65" s="468"/>
      <c r="K65" s="468"/>
      <c r="L65" s="468"/>
      <c r="M65" s="468"/>
      <c r="N65" s="468"/>
      <c r="O65" s="468"/>
      <c r="P65" s="468"/>
      <c r="Q65" s="468"/>
      <c r="R65" s="468"/>
    </row>
    <row r="66" spans="2:18" ht="26">
      <c r="C66" s="9" t="s">
        <v>49</v>
      </c>
      <c r="D66" s="104" t="e">
        <f>IRR(D61:R61)</f>
        <v>#NUM!</v>
      </c>
      <c r="E66" s="469"/>
      <c r="F66" s="470"/>
      <c r="G66" s="470"/>
      <c r="H66" s="470"/>
      <c r="I66" s="470"/>
      <c r="J66" s="470"/>
      <c r="K66" s="470"/>
      <c r="L66" s="470"/>
      <c r="M66" s="470"/>
      <c r="N66" s="470"/>
      <c r="O66" s="470"/>
      <c r="P66" s="470"/>
      <c r="Q66" s="470"/>
      <c r="R66" s="470"/>
    </row>
    <row r="69" spans="2:18">
      <c r="B69" s="466" t="s">
        <v>406</v>
      </c>
      <c r="C69" s="466"/>
      <c r="D69" s="466"/>
      <c r="E69" s="466"/>
      <c r="F69" s="466"/>
      <c r="G69" s="466"/>
      <c r="H69" s="466"/>
    </row>
    <row r="71" spans="2:18">
      <c r="B71" s="463" t="s">
        <v>5</v>
      </c>
      <c r="C71" s="471" t="s">
        <v>6</v>
      </c>
      <c r="D71" s="287">
        <f>D52</f>
        <v>2024</v>
      </c>
      <c r="E71" s="287">
        <f t="shared" ref="E71:R71" si="20">E52</f>
        <v>2025</v>
      </c>
      <c r="F71" s="287">
        <f t="shared" si="20"/>
        <v>2026</v>
      </c>
      <c r="G71" s="287">
        <f t="shared" si="20"/>
        <v>2027</v>
      </c>
      <c r="H71" s="287">
        <f t="shared" si="20"/>
        <v>2028</v>
      </c>
      <c r="I71" s="287">
        <f t="shared" si="20"/>
        <v>2029</v>
      </c>
      <c r="J71" s="287">
        <f t="shared" si="20"/>
        <v>2030</v>
      </c>
      <c r="K71" s="287">
        <f t="shared" si="20"/>
        <v>2031</v>
      </c>
      <c r="L71" s="287">
        <f t="shared" si="20"/>
        <v>2032</v>
      </c>
      <c r="M71" s="287">
        <f t="shared" si="20"/>
        <v>2033</v>
      </c>
      <c r="N71" s="287">
        <f t="shared" si="20"/>
        <v>2034</v>
      </c>
      <c r="O71" s="287">
        <f t="shared" si="20"/>
        <v>2035</v>
      </c>
      <c r="P71" s="287">
        <f t="shared" si="20"/>
        <v>2036</v>
      </c>
      <c r="Q71" s="287">
        <f t="shared" si="20"/>
        <v>2037</v>
      </c>
      <c r="R71" s="287">
        <f t="shared" si="20"/>
        <v>2038</v>
      </c>
    </row>
    <row r="72" spans="2:18">
      <c r="B72" s="464"/>
      <c r="C72" s="472"/>
      <c r="D72" s="13">
        <v>1</v>
      </c>
      <c r="E72" s="13">
        <v>2</v>
      </c>
      <c r="F72" s="13">
        <v>3</v>
      </c>
      <c r="G72" s="13">
        <v>4</v>
      </c>
      <c r="H72" s="13">
        <v>5</v>
      </c>
      <c r="I72" s="13">
        <v>6</v>
      </c>
      <c r="J72" s="13">
        <v>7</v>
      </c>
      <c r="K72" s="13">
        <v>8</v>
      </c>
      <c r="L72" s="13">
        <v>9</v>
      </c>
      <c r="M72" s="13">
        <v>10</v>
      </c>
      <c r="N72" s="13">
        <v>11</v>
      </c>
      <c r="O72" s="13">
        <v>12</v>
      </c>
      <c r="P72" s="13">
        <v>13</v>
      </c>
      <c r="Q72" s="13">
        <v>14</v>
      </c>
      <c r="R72" s="13">
        <v>15</v>
      </c>
    </row>
    <row r="73" spans="2:18">
      <c r="B73" s="85" t="s">
        <v>9</v>
      </c>
      <c r="C73" s="86" t="s">
        <v>42</v>
      </c>
      <c r="D73" s="106">
        <f>SUM(D74:D75)</f>
        <v>0</v>
      </c>
      <c r="E73" s="106">
        <f t="shared" ref="E73:R73" si="21">SUM(E74:E75)</f>
        <v>0</v>
      </c>
      <c r="F73" s="106">
        <f t="shared" si="21"/>
        <v>0</v>
      </c>
      <c r="G73" s="106">
        <f t="shared" si="21"/>
        <v>0</v>
      </c>
      <c r="H73" s="106">
        <f t="shared" si="21"/>
        <v>0</v>
      </c>
      <c r="I73" s="106">
        <f t="shared" si="21"/>
        <v>0</v>
      </c>
      <c r="J73" s="106">
        <f t="shared" si="21"/>
        <v>0</v>
      </c>
      <c r="K73" s="106">
        <f t="shared" si="21"/>
        <v>0</v>
      </c>
      <c r="L73" s="106">
        <f t="shared" si="21"/>
        <v>0</v>
      </c>
      <c r="M73" s="106">
        <f t="shared" si="21"/>
        <v>0</v>
      </c>
      <c r="N73" s="106">
        <f t="shared" si="21"/>
        <v>0</v>
      </c>
      <c r="O73" s="106">
        <f t="shared" si="21"/>
        <v>0</v>
      </c>
      <c r="P73" s="106">
        <f t="shared" si="21"/>
        <v>0</v>
      </c>
      <c r="Q73" s="106">
        <f t="shared" si="21"/>
        <v>0</v>
      </c>
      <c r="R73" s="106">
        <f t="shared" si="21"/>
        <v>0</v>
      </c>
    </row>
    <row r="74" spans="2:18">
      <c r="B74" s="11" t="s">
        <v>21</v>
      </c>
      <c r="C74" s="90" t="s">
        <v>387</v>
      </c>
      <c r="D74" s="108">
        <f>-IF('3. Założenia'!$C$57="BRUTTO",ROUND('6b. Plan kosztów i oszczędności'!F18/'4. Waloryzacja'!E19,-1))</f>
        <v>0</v>
      </c>
      <c r="E74" s="108">
        <f>-IF('3. Założenia'!$C$57="BRUTTO",ROUND('6b. Plan kosztów i oszczędności'!G18/'4. Waloryzacja'!F19,-1))</f>
        <v>0</v>
      </c>
      <c r="F74" s="108">
        <f>-IF('3. Założenia'!$C$57="BRUTTO",ROUND('6b. Plan kosztów i oszczędności'!H18/'4. Waloryzacja'!G19,-1))</f>
        <v>0</v>
      </c>
      <c r="G74" s="108">
        <f>-IF('3. Założenia'!$C$57="BRUTTO",ROUND('6b. Plan kosztów i oszczędności'!I18/'4. Waloryzacja'!H19,-1))</f>
        <v>0</v>
      </c>
      <c r="H74" s="108">
        <f>-IF('3. Założenia'!$C$57="BRUTTO",ROUND('6b. Plan kosztów i oszczędności'!J18/'4. Waloryzacja'!I19,-1))</f>
        <v>0</v>
      </c>
      <c r="I74" s="108">
        <f>-IF('3. Założenia'!$C$57="BRUTTO",ROUND('6b. Plan kosztów i oszczędności'!K18/'4. Waloryzacja'!J19,-1))</f>
        <v>0</v>
      </c>
      <c r="J74" s="108">
        <f>-IF('3. Założenia'!$C$57="BRUTTO",ROUND('6b. Plan kosztów i oszczędności'!L18/'4. Waloryzacja'!K19,-1))</f>
        <v>0</v>
      </c>
      <c r="K74" s="108">
        <f>-IF('3. Założenia'!$C$57="BRUTTO",ROUND('6b. Plan kosztów i oszczędności'!M18/'4. Waloryzacja'!L19,-1))</f>
        <v>0</v>
      </c>
      <c r="L74" s="108">
        <f>-IF('3. Założenia'!$C$57="BRUTTO",ROUND('6b. Plan kosztów i oszczędności'!N18/'4. Waloryzacja'!M19,-1))</f>
        <v>0</v>
      </c>
      <c r="M74" s="108">
        <f>-IF('3. Założenia'!$C$57="BRUTTO",ROUND('6b. Plan kosztów i oszczędności'!O18/'4. Waloryzacja'!N19,-1))</f>
        <v>0</v>
      </c>
      <c r="N74" s="108">
        <f>-IF('3. Założenia'!$C$57="BRUTTO",ROUND('6b. Plan kosztów i oszczędności'!P18/'4. Waloryzacja'!O19,-1))</f>
        <v>0</v>
      </c>
      <c r="O74" s="108">
        <f>-IF('3. Założenia'!$C$57="BRUTTO",ROUND('6b. Plan kosztów i oszczędności'!Q18/'4. Waloryzacja'!P19,-1))</f>
        <v>0</v>
      </c>
      <c r="P74" s="108">
        <f>-IF('3. Założenia'!$C$57="BRUTTO",ROUND('6b. Plan kosztów i oszczędności'!R18/'4. Waloryzacja'!Q19,-1))</f>
        <v>0</v>
      </c>
      <c r="Q74" s="108">
        <f>-IF('3. Założenia'!$C$57="BRUTTO",ROUND('6b. Plan kosztów i oszczędności'!S18/'4. Waloryzacja'!R19,-1))</f>
        <v>0</v>
      </c>
      <c r="R74" s="108">
        <f>-IF('3. Założenia'!$C$57="BRUTTO",ROUND('6b. Plan kosztów i oszczędności'!T18/'4. Waloryzacja'!S19,-1))</f>
        <v>0</v>
      </c>
    </row>
    <row r="75" spans="2:18">
      <c r="B75" s="11" t="s">
        <v>16</v>
      </c>
      <c r="C75" s="90" t="s">
        <v>3</v>
      </c>
      <c r="D75" s="108">
        <v>0</v>
      </c>
      <c r="E75" s="108">
        <v>0</v>
      </c>
      <c r="F75" s="108">
        <v>0</v>
      </c>
      <c r="G75" s="108">
        <v>0</v>
      </c>
      <c r="H75" s="108">
        <v>0</v>
      </c>
      <c r="I75" s="108">
        <v>0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  <c r="O75" s="108">
        <v>0</v>
      </c>
      <c r="P75" s="108">
        <v>0</v>
      </c>
      <c r="Q75" s="108">
        <v>0</v>
      </c>
      <c r="R75" s="108">
        <f>'8. Wartość rezydualna'!E27</f>
        <v>0</v>
      </c>
    </row>
    <row r="76" spans="2:18">
      <c r="B76" s="85" t="s">
        <v>18</v>
      </c>
      <c r="C76" s="86" t="s">
        <v>44</v>
      </c>
      <c r="D76" s="106">
        <f>SUM(D77:D79)</f>
        <v>0</v>
      </c>
      <c r="E76" s="106">
        <f t="shared" ref="E76:R76" si="22">SUM(E77:E79)</f>
        <v>0</v>
      </c>
      <c r="F76" s="106">
        <f t="shared" si="22"/>
        <v>0</v>
      </c>
      <c r="G76" s="106">
        <f t="shared" si="22"/>
        <v>0</v>
      </c>
      <c r="H76" s="106">
        <f t="shared" si="22"/>
        <v>0</v>
      </c>
      <c r="I76" s="106">
        <f t="shared" si="22"/>
        <v>0</v>
      </c>
      <c r="J76" s="106">
        <f t="shared" si="22"/>
        <v>0</v>
      </c>
      <c r="K76" s="106">
        <f t="shared" si="22"/>
        <v>0</v>
      </c>
      <c r="L76" s="106">
        <f t="shared" si="22"/>
        <v>0</v>
      </c>
      <c r="M76" s="106">
        <f t="shared" si="22"/>
        <v>0</v>
      </c>
      <c r="N76" s="106">
        <f t="shared" si="22"/>
        <v>0</v>
      </c>
      <c r="O76" s="106">
        <f t="shared" si="22"/>
        <v>0</v>
      </c>
      <c r="P76" s="106">
        <f t="shared" si="22"/>
        <v>0</v>
      </c>
      <c r="Q76" s="106">
        <f t="shared" si="22"/>
        <v>0</v>
      </c>
      <c r="R76" s="106">
        <f t="shared" si="22"/>
        <v>0</v>
      </c>
    </row>
    <row r="77" spans="2:18" ht="26">
      <c r="B77" s="11" t="s">
        <v>21</v>
      </c>
      <c r="C77" s="97" t="s">
        <v>45</v>
      </c>
      <c r="D77" s="108">
        <f>D58</f>
        <v>0</v>
      </c>
      <c r="E77" s="108">
        <f t="shared" ref="E77:R77" si="23">E58</f>
        <v>0</v>
      </c>
      <c r="F77" s="108">
        <f t="shared" si="23"/>
        <v>0</v>
      </c>
      <c r="G77" s="108">
        <f t="shared" si="23"/>
        <v>0</v>
      </c>
      <c r="H77" s="108">
        <f t="shared" si="23"/>
        <v>0</v>
      </c>
      <c r="I77" s="108">
        <f t="shared" si="23"/>
        <v>0</v>
      </c>
      <c r="J77" s="108">
        <f t="shared" si="23"/>
        <v>0</v>
      </c>
      <c r="K77" s="108">
        <f t="shared" si="23"/>
        <v>0</v>
      </c>
      <c r="L77" s="108">
        <f t="shared" si="23"/>
        <v>0</v>
      </c>
      <c r="M77" s="108">
        <f t="shared" si="23"/>
        <v>0</v>
      </c>
      <c r="N77" s="108">
        <f t="shared" si="23"/>
        <v>0</v>
      </c>
      <c r="O77" s="108">
        <f t="shared" si="23"/>
        <v>0</v>
      </c>
      <c r="P77" s="108">
        <f t="shared" si="23"/>
        <v>0</v>
      </c>
      <c r="Q77" s="108">
        <f t="shared" si="23"/>
        <v>0</v>
      </c>
      <c r="R77" s="108">
        <f t="shared" si="23"/>
        <v>0</v>
      </c>
    </row>
    <row r="78" spans="2:18">
      <c r="B78" s="11" t="s">
        <v>16</v>
      </c>
      <c r="C78" s="90" t="s">
        <v>423</v>
      </c>
      <c r="D78" s="108">
        <f>ROUND((D36)/'4. Waloryzacja'!E19,-1)+ROUND((D37)/'4. Waloryzacja'!E19,-1)</f>
        <v>0</v>
      </c>
      <c r="E78" s="108">
        <f>ROUND((E36)/'4. Waloryzacja'!F19,-1)+ROUND((E37)/'4. Waloryzacja'!F19,-1)</f>
        <v>0</v>
      </c>
      <c r="F78" s="108">
        <f>ROUND((F36)/'4. Waloryzacja'!G19,-1)+ROUND((F37)/'4. Waloryzacja'!G19,-1)</f>
        <v>0</v>
      </c>
      <c r="G78" s="108">
        <f>ROUND((G36)/'4. Waloryzacja'!H19,-1)+ROUND((G37)/'4. Waloryzacja'!H19,-1)</f>
        <v>0</v>
      </c>
      <c r="H78" s="108">
        <f>ROUND((H36)/'4. Waloryzacja'!I19,-1)+ROUND((H37)/'4. Waloryzacja'!I19,-1)</f>
        <v>0</v>
      </c>
      <c r="I78" s="108">
        <f>ROUND((I36)/'4. Waloryzacja'!J19,-1)+ROUND((I37)/'4. Waloryzacja'!J19,-1)</f>
        <v>0</v>
      </c>
      <c r="J78" s="108">
        <f>ROUND((J36)/'4. Waloryzacja'!K19,-1)+ROUND((J37)/'4. Waloryzacja'!K19,-1)</f>
        <v>0</v>
      </c>
      <c r="K78" s="108">
        <f>ROUND((K36)/'4. Waloryzacja'!L19,-1)+ROUND((K37)/'4. Waloryzacja'!L19,-1)</f>
        <v>0</v>
      </c>
      <c r="L78" s="108">
        <f>ROUND((L36)/'4. Waloryzacja'!M19,-1)+ROUND((L37)/'4. Waloryzacja'!M19,-1)</f>
        <v>0</v>
      </c>
      <c r="M78" s="108">
        <f>ROUND((M36)/'4. Waloryzacja'!N19,-1)+ROUND((M37)/'4. Waloryzacja'!N19,-1)</f>
        <v>0</v>
      </c>
      <c r="N78" s="108">
        <f>ROUND((N36)/'4. Waloryzacja'!O19,-1)+ROUND((N37)/'4. Waloryzacja'!O19,-1)</f>
        <v>0</v>
      </c>
      <c r="O78" s="108">
        <f>ROUND((O36)/'4. Waloryzacja'!P19,-1)+ROUND((O37)/'4. Waloryzacja'!P19,-1)</f>
        <v>0</v>
      </c>
      <c r="P78" s="108">
        <f>ROUND((P36)/'4. Waloryzacja'!Q19,-1)+ROUND((P37)/'4. Waloryzacja'!Q19,-1)</f>
        <v>0</v>
      </c>
      <c r="Q78" s="108">
        <f>ROUND((Q36)/'4. Waloryzacja'!R19,-1)+ROUND((Q37)/'4. Waloryzacja'!R19,-1)</f>
        <v>0</v>
      </c>
      <c r="R78" s="108">
        <f>ROUND((R36)/'4. Waloryzacja'!S19,-1)+ROUND((R37)/'4. Waloryzacja'!S19,-1)</f>
        <v>0</v>
      </c>
    </row>
    <row r="79" spans="2:18" ht="26">
      <c r="B79" s="11" t="s">
        <v>29</v>
      </c>
      <c r="C79" s="97" t="s">
        <v>84</v>
      </c>
      <c r="D79" s="108">
        <f>D60</f>
        <v>0</v>
      </c>
      <c r="E79" s="108">
        <f t="shared" ref="E79:R79" si="24">E60</f>
        <v>0</v>
      </c>
      <c r="F79" s="108">
        <f t="shared" si="24"/>
        <v>0</v>
      </c>
      <c r="G79" s="108">
        <f t="shared" si="24"/>
        <v>0</v>
      </c>
      <c r="H79" s="108">
        <f t="shared" si="24"/>
        <v>0</v>
      </c>
      <c r="I79" s="108">
        <f t="shared" si="24"/>
        <v>0</v>
      </c>
      <c r="J79" s="108">
        <f t="shared" si="24"/>
        <v>0</v>
      </c>
      <c r="K79" s="108">
        <f t="shared" si="24"/>
        <v>0</v>
      </c>
      <c r="L79" s="108">
        <f t="shared" si="24"/>
        <v>0</v>
      </c>
      <c r="M79" s="108">
        <f t="shared" si="24"/>
        <v>0</v>
      </c>
      <c r="N79" s="108">
        <f t="shared" si="24"/>
        <v>0</v>
      </c>
      <c r="O79" s="108">
        <f t="shared" si="24"/>
        <v>0</v>
      </c>
      <c r="P79" s="108">
        <f t="shared" si="24"/>
        <v>0</v>
      </c>
      <c r="Q79" s="108">
        <f t="shared" si="24"/>
        <v>0</v>
      </c>
      <c r="R79" s="108">
        <f t="shared" si="24"/>
        <v>0</v>
      </c>
    </row>
    <row r="80" spans="2:18">
      <c r="B80" s="83" t="s">
        <v>46</v>
      </c>
      <c r="C80" s="84" t="s">
        <v>47</v>
      </c>
      <c r="D80" s="105">
        <f>D73-D76</f>
        <v>0</v>
      </c>
      <c r="E80" s="105">
        <f t="shared" ref="E80:R80" si="25">E73-E76</f>
        <v>0</v>
      </c>
      <c r="F80" s="105">
        <f t="shared" si="25"/>
        <v>0</v>
      </c>
      <c r="G80" s="105">
        <f t="shared" si="25"/>
        <v>0</v>
      </c>
      <c r="H80" s="105">
        <f t="shared" si="25"/>
        <v>0</v>
      </c>
      <c r="I80" s="105">
        <f t="shared" si="25"/>
        <v>0</v>
      </c>
      <c r="J80" s="105">
        <f t="shared" si="25"/>
        <v>0</v>
      </c>
      <c r="K80" s="105">
        <f t="shared" si="25"/>
        <v>0</v>
      </c>
      <c r="L80" s="105">
        <f t="shared" si="25"/>
        <v>0</v>
      </c>
      <c r="M80" s="105">
        <f t="shared" si="25"/>
        <v>0</v>
      </c>
      <c r="N80" s="105">
        <f t="shared" si="25"/>
        <v>0</v>
      </c>
      <c r="O80" s="105">
        <f t="shared" si="25"/>
        <v>0</v>
      </c>
      <c r="P80" s="105">
        <f t="shared" si="25"/>
        <v>0</v>
      </c>
      <c r="Q80" s="105">
        <f t="shared" si="25"/>
        <v>0</v>
      </c>
      <c r="R80" s="105">
        <f t="shared" si="25"/>
        <v>0</v>
      </c>
    </row>
    <row r="83" spans="2:28">
      <c r="B83" s="465" t="s">
        <v>161</v>
      </c>
      <c r="C83" s="465"/>
      <c r="D83" s="465"/>
      <c r="E83" s="465"/>
    </row>
    <row r="85" spans="2:28">
      <c r="B85" s="7" t="s">
        <v>5</v>
      </c>
      <c r="C85" s="4" t="s">
        <v>6</v>
      </c>
      <c r="D85" s="287">
        <f t="shared" ref="D85:R85" si="26">D52</f>
        <v>2024</v>
      </c>
      <c r="E85" s="287">
        <f t="shared" si="26"/>
        <v>2025</v>
      </c>
      <c r="F85" s="287">
        <f t="shared" si="26"/>
        <v>2026</v>
      </c>
      <c r="G85" s="287">
        <f t="shared" si="26"/>
        <v>2027</v>
      </c>
      <c r="H85" s="287">
        <f t="shared" si="26"/>
        <v>2028</v>
      </c>
      <c r="I85" s="287">
        <f t="shared" si="26"/>
        <v>2029</v>
      </c>
      <c r="J85" s="287">
        <f t="shared" si="26"/>
        <v>2030</v>
      </c>
      <c r="K85" s="287">
        <f t="shared" si="26"/>
        <v>2031</v>
      </c>
      <c r="L85" s="287">
        <f t="shared" si="26"/>
        <v>2032</v>
      </c>
      <c r="M85" s="287">
        <f t="shared" si="26"/>
        <v>2033</v>
      </c>
      <c r="N85" s="287">
        <f t="shared" si="26"/>
        <v>2034</v>
      </c>
      <c r="O85" s="287">
        <f t="shared" si="26"/>
        <v>2035</v>
      </c>
      <c r="P85" s="287">
        <f t="shared" si="26"/>
        <v>2036</v>
      </c>
      <c r="Q85" s="287">
        <f t="shared" si="26"/>
        <v>2037</v>
      </c>
      <c r="R85" s="287">
        <f t="shared" si="26"/>
        <v>2038</v>
      </c>
    </row>
    <row r="86" spans="2:28" s="82" customFormat="1">
      <c r="B86" s="85" t="s">
        <v>9</v>
      </c>
      <c r="C86" s="86" t="s">
        <v>42</v>
      </c>
      <c r="D86" s="106">
        <f t="shared" ref="D86:R86" si="27">D87+D91</f>
        <v>0</v>
      </c>
      <c r="E86" s="106">
        <f t="shared" si="27"/>
        <v>0</v>
      </c>
      <c r="F86" s="106">
        <f t="shared" si="27"/>
        <v>0</v>
      </c>
      <c r="G86" s="106">
        <f t="shared" si="27"/>
        <v>0</v>
      </c>
      <c r="H86" s="106">
        <f t="shared" si="27"/>
        <v>0</v>
      </c>
      <c r="I86" s="106">
        <f t="shared" si="27"/>
        <v>0</v>
      </c>
      <c r="J86" s="106">
        <f t="shared" si="27"/>
        <v>0</v>
      </c>
      <c r="K86" s="106">
        <f t="shared" si="27"/>
        <v>0</v>
      </c>
      <c r="L86" s="106">
        <f t="shared" si="27"/>
        <v>0</v>
      </c>
      <c r="M86" s="106">
        <f t="shared" si="27"/>
        <v>0</v>
      </c>
      <c r="N86" s="106">
        <f t="shared" si="27"/>
        <v>0</v>
      </c>
      <c r="O86" s="106">
        <f t="shared" si="27"/>
        <v>0</v>
      </c>
      <c r="P86" s="106">
        <f t="shared" si="27"/>
        <v>0</v>
      </c>
      <c r="Q86" s="106">
        <f t="shared" si="27"/>
        <v>0</v>
      </c>
      <c r="R86" s="106">
        <f t="shared" si="27"/>
        <v>0</v>
      </c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2:28">
      <c r="B87" s="11" t="s">
        <v>21</v>
      </c>
      <c r="C87" s="90" t="s">
        <v>53</v>
      </c>
      <c r="D87" s="108">
        <f t="shared" ref="D87:R87" si="28">SUM(D88:D90)</f>
        <v>0</v>
      </c>
      <c r="E87" s="108">
        <f t="shared" si="28"/>
        <v>0</v>
      </c>
      <c r="F87" s="108">
        <f t="shared" si="28"/>
        <v>0</v>
      </c>
      <c r="G87" s="108">
        <f t="shared" si="28"/>
        <v>0</v>
      </c>
      <c r="H87" s="108">
        <f t="shared" si="28"/>
        <v>0</v>
      </c>
      <c r="I87" s="108">
        <f t="shared" si="28"/>
        <v>0</v>
      </c>
      <c r="J87" s="108">
        <f t="shared" si="28"/>
        <v>0</v>
      </c>
      <c r="K87" s="108">
        <f t="shared" si="28"/>
        <v>0</v>
      </c>
      <c r="L87" s="108">
        <f t="shared" si="28"/>
        <v>0</v>
      </c>
      <c r="M87" s="108">
        <f t="shared" si="28"/>
        <v>0</v>
      </c>
      <c r="N87" s="108">
        <f t="shared" si="28"/>
        <v>0</v>
      </c>
      <c r="O87" s="108">
        <f t="shared" si="28"/>
        <v>0</v>
      </c>
      <c r="P87" s="108">
        <f t="shared" si="28"/>
        <v>0</v>
      </c>
      <c r="Q87" s="108">
        <f t="shared" si="28"/>
        <v>0</v>
      </c>
      <c r="R87" s="108">
        <f t="shared" si="28"/>
        <v>0</v>
      </c>
    </row>
    <row r="88" spans="2:28">
      <c r="B88" s="11" t="s">
        <v>12</v>
      </c>
      <c r="C88" s="90" t="s">
        <v>54</v>
      </c>
      <c r="D88" s="108">
        <f>'9. Model PPP'!F60</f>
        <v>0</v>
      </c>
      <c r="E88" s="108">
        <f>'9. Model PPP'!G60</f>
        <v>0</v>
      </c>
      <c r="F88" s="108">
        <f>'9. Model PPP'!H60</f>
        <v>0</v>
      </c>
      <c r="G88" s="108">
        <f>'9. Model PPP'!I60</f>
        <v>0</v>
      </c>
      <c r="H88" s="108">
        <f>'9. Model PPP'!J60</f>
        <v>0</v>
      </c>
      <c r="I88" s="108">
        <f>'9. Model PPP'!K60</f>
        <v>0</v>
      </c>
      <c r="J88" s="108">
        <f>'9. Model PPP'!L60</f>
        <v>0</v>
      </c>
      <c r="K88" s="108">
        <f>'9. Model PPP'!M60</f>
        <v>0</v>
      </c>
      <c r="L88" s="108">
        <f>'9. Model PPP'!N60</f>
        <v>0</v>
      </c>
      <c r="M88" s="108">
        <f>'9. Model PPP'!O60</f>
        <v>0</v>
      </c>
      <c r="N88" s="108">
        <f>'9. Model PPP'!P60</f>
        <v>0</v>
      </c>
      <c r="O88" s="108">
        <f>'9. Model PPP'!Q60</f>
        <v>0</v>
      </c>
      <c r="P88" s="108">
        <f>'9. Model PPP'!R60</f>
        <v>0</v>
      </c>
      <c r="Q88" s="108">
        <f>'9. Model PPP'!S60</f>
        <v>0</v>
      </c>
      <c r="R88" s="108">
        <f>'9. Model PPP'!T60</f>
        <v>0</v>
      </c>
    </row>
    <row r="89" spans="2:28">
      <c r="B89" s="11" t="s">
        <v>14</v>
      </c>
      <c r="C89" s="90" t="s">
        <v>55</v>
      </c>
      <c r="D89" s="108">
        <f>ROUND(('5. Plan nakładów'!I156+'5. Plan nakładów'!I175+'5. Plan nakładów'!I194+'5. Plan nakładów'!I213+'5. Plan nakładów'!I232)*(1-'3. Założenia'!$C$50),2)+'5. Plan nakładów'!I165+'5. Plan nakładów'!I184+'5. Plan nakładów'!I203+'5. Plan nakładów'!I545+'5. Plan nakładów'!I148</f>
        <v>0</v>
      </c>
      <c r="E89" s="108">
        <f>ROUND(('5. Plan nakładów'!J156+'5. Plan nakładów'!J175+'5. Plan nakładów'!J194+'5. Plan nakładów'!J213+'5. Plan nakładów'!J232)*(1-'3. Założenia'!$C$50),2)+'5. Plan nakładów'!J165+'5. Plan nakładów'!J184+'5. Plan nakładów'!J203+'5. Plan nakładów'!J545+'5. Plan nakładów'!J148</f>
        <v>0</v>
      </c>
      <c r="F89" s="108">
        <f>ROUND(('5. Plan nakładów'!K156+'5. Plan nakładów'!K175+'5. Plan nakładów'!K194+'5. Plan nakładów'!K213+'5. Plan nakładów'!K232)*(1-'3. Założenia'!$C$50),2)+'5. Plan nakładów'!K165+'5. Plan nakładów'!K184+'5. Plan nakładów'!K203+'5. Plan nakładów'!K545+'5. Plan nakładów'!K148</f>
        <v>0</v>
      </c>
      <c r="G89" s="108">
        <f>ROUND(('5. Plan nakładów'!L156+'5. Plan nakładów'!L175+'5. Plan nakładów'!L194+'5. Plan nakładów'!L213+'5. Plan nakładów'!L232)*(1-'3. Założenia'!$C$50),2)+'5. Plan nakładów'!L165+'5. Plan nakładów'!L184+'5. Plan nakładów'!L203+'5. Plan nakładów'!L545+'5. Plan nakładów'!L148</f>
        <v>0</v>
      </c>
      <c r="H89" s="108">
        <f>ROUND(('5. Plan nakładów'!M156+'5. Plan nakładów'!M175+'5. Plan nakładów'!M194+'5. Plan nakładów'!M213+'5. Plan nakładów'!M232)*(1-'3. Założenia'!$C$50),2)+'5. Plan nakładów'!M165+'5. Plan nakładów'!M184+'5. Plan nakładów'!M203+'5. Plan nakładów'!M545+'5. Plan nakładów'!M148</f>
        <v>0</v>
      </c>
      <c r="I89" s="108">
        <f>ROUND(('5. Plan nakładów'!N156+'5. Plan nakładów'!N175+'5. Plan nakładów'!N194+'5. Plan nakładów'!N213+'5. Plan nakładów'!N232)*(1-'3. Założenia'!$C$50),2)+'5. Plan nakładów'!N165+'5. Plan nakładów'!N184+'5. Plan nakładów'!N203+'5. Plan nakładów'!N545+'5. Plan nakładów'!N148</f>
        <v>0</v>
      </c>
      <c r="J89" s="108">
        <f>ROUND(('5. Plan nakładów'!O156+'5. Plan nakładów'!O175+'5. Plan nakładów'!O194+'5. Plan nakładów'!O213+'5. Plan nakładów'!O232)*(1-'3. Założenia'!$C$50),2)+'5. Plan nakładów'!O165+'5. Plan nakładów'!O184+'5. Plan nakładów'!O203+'5. Plan nakładów'!O545+'5. Plan nakładów'!O148</f>
        <v>0</v>
      </c>
      <c r="K89" s="108">
        <f>ROUND(('5. Plan nakładów'!P156+'5. Plan nakładów'!P175+'5. Plan nakładów'!P194+'5. Plan nakładów'!P213+'5. Plan nakładów'!P232)*(1-'3. Założenia'!$C$50),2)+'5. Plan nakładów'!P165+'5. Plan nakładów'!P184+'5. Plan nakładów'!P203+'5. Plan nakładów'!P545+'5. Plan nakładów'!P148</f>
        <v>0</v>
      </c>
      <c r="L89" s="108">
        <f>ROUND(('5. Plan nakładów'!Q156+'5. Plan nakładów'!Q175+'5. Plan nakładów'!Q194+'5. Plan nakładów'!Q213+'5. Plan nakładów'!Q232)*(1-'3. Założenia'!$C$50),2)+'5. Plan nakładów'!Q165+'5. Plan nakładów'!Q184+'5. Plan nakładów'!Q203+'5. Plan nakładów'!Q545+'5. Plan nakładów'!Q148</f>
        <v>0</v>
      </c>
      <c r="M89" s="108">
        <f>ROUND(('5. Plan nakładów'!R156+'5. Plan nakładów'!R175+'5. Plan nakładów'!R194+'5. Plan nakładów'!R213+'5. Plan nakładów'!R232)*(1-'3. Założenia'!$C$50),2)+'5. Plan nakładów'!R165+'5. Plan nakładów'!R184+'5. Plan nakładów'!R203+'5. Plan nakładów'!R545+'5. Plan nakładów'!R148</f>
        <v>0</v>
      </c>
      <c r="N89" s="108">
        <f>ROUND(('5. Plan nakładów'!S156+'5. Plan nakładów'!S175+'5. Plan nakładów'!S194+'5. Plan nakładów'!S213+'5. Plan nakładów'!S232)*(1-'3. Założenia'!$C$50),2)+'5. Plan nakładów'!S165+'5. Plan nakładów'!S184+'5. Plan nakładów'!S203+'5. Plan nakładów'!S545+'5. Plan nakładów'!S148</f>
        <v>0</v>
      </c>
      <c r="O89" s="108">
        <f>ROUND(('5. Plan nakładów'!T156+'5. Plan nakładów'!T175+'5. Plan nakładów'!T194+'5. Plan nakładów'!T213+'5. Plan nakładów'!T232)*(1-'3. Założenia'!$C$50),2)+'5. Plan nakładów'!T165+'5. Plan nakładów'!T184+'5. Plan nakładów'!T203+'5. Plan nakładów'!T545+'5. Plan nakładów'!T148</f>
        <v>0</v>
      </c>
      <c r="P89" s="108">
        <f>ROUND(('5. Plan nakładów'!U156+'5. Plan nakładów'!U175+'5. Plan nakładów'!U194+'5. Plan nakładów'!U213+'5. Plan nakładów'!U232)*(1-'3. Założenia'!$C$50),2)+'5. Plan nakładów'!U165+'5. Plan nakładów'!U184+'5. Plan nakładów'!U203+'5. Plan nakładów'!U545+'5. Plan nakładów'!U148</f>
        <v>0</v>
      </c>
      <c r="Q89" s="108">
        <f>ROUND(('5. Plan nakładów'!V156+'5. Plan nakładów'!V175+'5. Plan nakładów'!V194+'5. Plan nakładów'!V213+'5. Plan nakładów'!V232)*(1-'3. Założenia'!$C$50),2)+'5. Plan nakładów'!V165+'5. Plan nakładów'!V184+'5. Plan nakładów'!V203+'5. Plan nakładów'!V545+'5. Plan nakładów'!V148</f>
        <v>0</v>
      </c>
      <c r="R89" s="108">
        <f>ROUND(('5. Plan nakładów'!W156+'5. Plan nakładów'!W175+'5. Plan nakładów'!W194+'5. Plan nakładów'!W213+'5. Plan nakładów'!W232)*(1-'3. Założenia'!$C$50),2)+'5. Plan nakładów'!W165+'5. Plan nakładów'!W184+'5. Plan nakładów'!W203+'5. Plan nakładów'!W545+'5. Plan nakładów'!W148</f>
        <v>0</v>
      </c>
    </row>
    <row r="90" spans="2:28">
      <c r="B90" s="203" t="s">
        <v>33</v>
      </c>
      <c r="C90" s="204" t="s">
        <v>56</v>
      </c>
      <c r="D90" s="292">
        <f>IF((D92-D89-D91-D88)&gt;0,D92-D89-D91-D88,0)</f>
        <v>0</v>
      </c>
      <c r="E90" s="292">
        <f>IF((E92-E89-E91-E88+D103)&gt;0,E92-E89-E91-E88-D103,0)</f>
        <v>0</v>
      </c>
      <c r="F90" s="292">
        <f t="shared" ref="F90:R90" si="29">IF((F92-F89-F91-F88+E103)&gt;0,F92-F89-F91-F88-E103,0)</f>
        <v>0</v>
      </c>
      <c r="G90" s="292">
        <f t="shared" si="29"/>
        <v>0</v>
      </c>
      <c r="H90" s="292">
        <f t="shared" si="29"/>
        <v>0</v>
      </c>
      <c r="I90" s="292">
        <f t="shared" si="29"/>
        <v>0</v>
      </c>
      <c r="J90" s="292">
        <f t="shared" si="29"/>
        <v>0</v>
      </c>
      <c r="K90" s="292">
        <f t="shared" si="29"/>
        <v>0</v>
      </c>
      <c r="L90" s="292">
        <f t="shared" si="29"/>
        <v>0</v>
      </c>
      <c r="M90" s="292">
        <f t="shared" si="29"/>
        <v>0</v>
      </c>
      <c r="N90" s="292">
        <f t="shared" si="29"/>
        <v>0</v>
      </c>
      <c r="O90" s="292">
        <f t="shared" si="29"/>
        <v>0</v>
      </c>
      <c r="P90" s="292">
        <f t="shared" si="29"/>
        <v>0</v>
      </c>
      <c r="Q90" s="292">
        <f t="shared" si="29"/>
        <v>0</v>
      </c>
      <c r="R90" s="292">
        <f t="shared" si="29"/>
        <v>0</v>
      </c>
    </row>
    <row r="91" spans="2:28">
      <c r="B91" s="11" t="s">
        <v>16</v>
      </c>
      <c r="C91" s="90" t="s">
        <v>43</v>
      </c>
      <c r="D91" s="108">
        <f t="shared" ref="D91:R91" si="30">D33</f>
        <v>0</v>
      </c>
      <c r="E91" s="108">
        <f t="shared" si="30"/>
        <v>0</v>
      </c>
      <c r="F91" s="108">
        <f t="shared" si="30"/>
        <v>0</v>
      </c>
      <c r="G91" s="108">
        <f t="shared" si="30"/>
        <v>0</v>
      </c>
      <c r="H91" s="108">
        <f t="shared" si="30"/>
        <v>0</v>
      </c>
      <c r="I91" s="108">
        <f t="shared" si="30"/>
        <v>0</v>
      </c>
      <c r="J91" s="108">
        <f t="shared" si="30"/>
        <v>0</v>
      </c>
      <c r="K91" s="108">
        <f t="shared" si="30"/>
        <v>0</v>
      </c>
      <c r="L91" s="108">
        <f t="shared" si="30"/>
        <v>0</v>
      </c>
      <c r="M91" s="108">
        <f t="shared" si="30"/>
        <v>0</v>
      </c>
      <c r="N91" s="108">
        <f t="shared" si="30"/>
        <v>0</v>
      </c>
      <c r="O91" s="108">
        <f t="shared" si="30"/>
        <v>0</v>
      </c>
      <c r="P91" s="108">
        <f t="shared" si="30"/>
        <v>0</v>
      </c>
      <c r="Q91" s="108">
        <f t="shared" si="30"/>
        <v>0</v>
      </c>
      <c r="R91" s="108">
        <f t="shared" si="30"/>
        <v>0</v>
      </c>
    </row>
    <row r="92" spans="2:28" s="82" customFormat="1">
      <c r="B92" s="85" t="s">
        <v>18</v>
      </c>
      <c r="C92" s="86" t="s">
        <v>44</v>
      </c>
      <c r="D92" s="106">
        <f>D93+D94+D95+D96+D97+D98</f>
        <v>0</v>
      </c>
      <c r="E92" s="106">
        <f t="shared" ref="E92:R92" si="31">E93+E94+E95+E96+E97+E98</f>
        <v>0</v>
      </c>
      <c r="F92" s="106">
        <f t="shared" si="31"/>
        <v>0</v>
      </c>
      <c r="G92" s="106">
        <f t="shared" si="31"/>
        <v>0</v>
      </c>
      <c r="H92" s="106">
        <f t="shared" si="31"/>
        <v>0</v>
      </c>
      <c r="I92" s="106">
        <f t="shared" si="31"/>
        <v>0</v>
      </c>
      <c r="J92" s="106">
        <f t="shared" si="31"/>
        <v>0</v>
      </c>
      <c r="K92" s="106">
        <f t="shared" si="31"/>
        <v>0</v>
      </c>
      <c r="L92" s="106">
        <f t="shared" si="31"/>
        <v>0</v>
      </c>
      <c r="M92" s="106">
        <f t="shared" si="31"/>
        <v>0</v>
      </c>
      <c r="N92" s="106">
        <f t="shared" si="31"/>
        <v>0</v>
      </c>
      <c r="O92" s="106">
        <f t="shared" si="31"/>
        <v>0</v>
      </c>
      <c r="P92" s="106">
        <f t="shared" si="31"/>
        <v>0</v>
      </c>
      <c r="Q92" s="106">
        <f t="shared" si="31"/>
        <v>0</v>
      </c>
      <c r="R92" s="106">
        <f t="shared" si="31"/>
        <v>0</v>
      </c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2:28">
      <c r="B93" s="11" t="s">
        <v>21</v>
      </c>
      <c r="C93" s="90" t="s">
        <v>57</v>
      </c>
      <c r="D93" s="108">
        <f>IF('3. Założenia'!$C$55="TAK",'9. Model PPP'!F42,'9. Model PPP'!F43)</f>
        <v>0</v>
      </c>
      <c r="E93" s="108">
        <f>IF('3. Założenia'!$C$55="TAK",'9. Model PPP'!G42,'9. Model PPP'!G43)</f>
        <v>0</v>
      </c>
      <c r="F93" s="108">
        <f>IF('3. Założenia'!$C$55="TAK",'9. Model PPP'!H42,'9. Model PPP'!H43)</f>
        <v>0</v>
      </c>
      <c r="G93" s="108">
        <f>IF('3. Założenia'!$C$55="TAK",'9. Model PPP'!I42,'9. Model PPP'!I43)</f>
        <v>0</v>
      </c>
      <c r="H93" s="108">
        <f>IF('3. Założenia'!$C$55="TAK",'9. Model PPP'!J42,'9. Model PPP'!J43)</f>
        <v>0</v>
      </c>
      <c r="I93" s="108">
        <f>IF('3. Założenia'!$C$55="TAK",'9. Model PPP'!K42,'9. Model PPP'!K43)</f>
        <v>0</v>
      </c>
      <c r="J93" s="108">
        <f>IF('3. Założenia'!$C$55="TAK",'9. Model PPP'!L42,'9. Model PPP'!L43)</f>
        <v>0</v>
      </c>
      <c r="K93" s="108">
        <f>IF('3. Założenia'!$C$55="TAK",'9. Model PPP'!M42,'9. Model PPP'!M43)</f>
        <v>0</v>
      </c>
      <c r="L93" s="108">
        <f>IF('3. Założenia'!$C$55="TAK",'9. Model PPP'!N42,'9. Model PPP'!N43)</f>
        <v>0</v>
      </c>
      <c r="M93" s="108">
        <f>IF('3. Założenia'!$C$55="TAK",'9. Model PPP'!O42,'9. Model PPP'!O43)</f>
        <v>0</v>
      </c>
      <c r="N93" s="108">
        <f>IF('3. Założenia'!$C$55="TAK",'9. Model PPP'!P42,'9. Model PPP'!P43)</f>
        <v>0</v>
      </c>
      <c r="O93" s="108">
        <f>IF('3. Założenia'!$C$55="TAK",'9. Model PPP'!Q42,'9. Model PPP'!Q43)</f>
        <v>0</v>
      </c>
      <c r="P93" s="108">
        <f>IF('3. Założenia'!$C$55="TAK",'9. Model PPP'!R42,'9. Model PPP'!R43)</f>
        <v>0</v>
      </c>
      <c r="Q93" s="108">
        <f>IF('3. Założenia'!$C$55="TAK",'9. Model PPP'!S42,'9. Model PPP'!S43)</f>
        <v>0</v>
      </c>
      <c r="R93" s="108">
        <f>IF('3. Założenia'!$C$55="TAK",'9. Model PPP'!T42,'9. Model PPP'!T43)</f>
        <v>0</v>
      </c>
    </row>
    <row r="94" spans="2:28">
      <c r="B94" s="11" t="s">
        <v>16</v>
      </c>
      <c r="C94" s="90" t="s">
        <v>58</v>
      </c>
      <c r="D94" s="108">
        <f>IF('3. Założenia'!$C$55="TAK",'9. Model PPP'!F51,'9. Model PPP'!F52)</f>
        <v>0</v>
      </c>
      <c r="E94" s="108">
        <f>IF('3. Założenia'!$C$55="TAK",'9. Model PPP'!G51,'9. Model PPP'!G52)</f>
        <v>0</v>
      </c>
      <c r="F94" s="108">
        <f>IF('3. Założenia'!$C$55="TAK",'9. Model PPP'!H51,'9. Model PPP'!H52)</f>
        <v>0</v>
      </c>
      <c r="G94" s="108">
        <f>IF('3. Założenia'!$C$55="TAK",'9. Model PPP'!I51,'9. Model PPP'!I52)</f>
        <v>0</v>
      </c>
      <c r="H94" s="108">
        <f>IF('3. Założenia'!$C$55="TAK",'9. Model PPP'!J51,'9. Model PPP'!J52)</f>
        <v>0</v>
      </c>
      <c r="I94" s="108">
        <f>IF('3. Założenia'!$C$55="TAK",'9. Model PPP'!K51,'9. Model PPP'!K52)</f>
        <v>0</v>
      </c>
      <c r="J94" s="108">
        <f>IF('3. Założenia'!$C$55="TAK",'9. Model PPP'!L51,'9. Model PPP'!L52)</f>
        <v>0</v>
      </c>
      <c r="K94" s="108">
        <f>IF('3. Założenia'!$C$55="TAK",'9. Model PPP'!M51,'9. Model PPP'!M52)</f>
        <v>0</v>
      </c>
      <c r="L94" s="108">
        <f>IF('3. Założenia'!$C$55="TAK",'9. Model PPP'!N51,'9. Model PPP'!N52)</f>
        <v>0</v>
      </c>
      <c r="M94" s="108">
        <f>IF('3. Założenia'!$C$55="TAK",'9. Model PPP'!O51,'9. Model PPP'!O52)</f>
        <v>0</v>
      </c>
      <c r="N94" s="108">
        <f>IF('3. Założenia'!$C$55="TAK",'9. Model PPP'!P51,'9. Model PPP'!P52)</f>
        <v>0</v>
      </c>
      <c r="O94" s="108">
        <f>IF('3. Założenia'!$C$55="TAK",'9. Model PPP'!Q51,'9. Model PPP'!Q52)</f>
        <v>0</v>
      </c>
      <c r="P94" s="108">
        <f>IF('3. Założenia'!$C$55="TAK",'9. Model PPP'!R51,'9. Model PPP'!R52)</f>
        <v>0</v>
      </c>
      <c r="Q94" s="108">
        <f>IF('3. Założenia'!$C$55="TAK",'9. Model PPP'!S51,'9. Model PPP'!S52)</f>
        <v>0</v>
      </c>
      <c r="R94" s="108">
        <f>IF('3. Założenia'!$C$55="TAK",'9. Model PPP'!T51,'9. Model PPP'!T52)</f>
        <v>0</v>
      </c>
    </row>
    <row r="95" spans="2:28">
      <c r="B95" s="11" t="s">
        <v>29</v>
      </c>
      <c r="C95" s="90" t="s">
        <v>59</v>
      </c>
      <c r="D95" s="108">
        <v>0</v>
      </c>
      <c r="E95" s="108">
        <v>0</v>
      </c>
      <c r="F95" s="108">
        <v>0</v>
      </c>
      <c r="G95" s="108">
        <v>0</v>
      </c>
      <c r="H95" s="108">
        <v>0</v>
      </c>
      <c r="I95" s="108">
        <v>0</v>
      </c>
      <c r="J95" s="108">
        <v>0</v>
      </c>
      <c r="K95" s="108">
        <v>0</v>
      </c>
      <c r="L95" s="108">
        <v>0</v>
      </c>
      <c r="M95" s="108">
        <v>0</v>
      </c>
      <c r="N95" s="108">
        <v>0</v>
      </c>
      <c r="O95" s="108">
        <v>0</v>
      </c>
      <c r="P95" s="108">
        <v>0</v>
      </c>
      <c r="Q95" s="108">
        <v>0</v>
      </c>
      <c r="R95" s="108">
        <v>0</v>
      </c>
    </row>
    <row r="96" spans="2:28" ht="26">
      <c r="B96" s="11" t="s">
        <v>31</v>
      </c>
      <c r="C96" s="97" t="str">
        <f>'9. Model PPP'!C61</f>
        <v>Koszty operacyjne Podmiotu Publicznego (bez wynagrodzenia partnera prywatnego)</v>
      </c>
      <c r="D96" s="108">
        <f>'9. Model PPP'!F61</f>
        <v>0</v>
      </c>
      <c r="E96" s="108">
        <f>'9. Model PPP'!G61</f>
        <v>0</v>
      </c>
      <c r="F96" s="108">
        <f>'9. Model PPP'!H61</f>
        <v>0</v>
      </c>
      <c r="G96" s="108">
        <f>'9. Model PPP'!I61</f>
        <v>0</v>
      </c>
      <c r="H96" s="108">
        <f>'9. Model PPP'!J61</f>
        <v>0</v>
      </c>
      <c r="I96" s="108">
        <f>'9. Model PPP'!K61</f>
        <v>0</v>
      </c>
      <c r="J96" s="108">
        <f>'9. Model PPP'!L61</f>
        <v>0</v>
      </c>
      <c r="K96" s="108">
        <f>'9. Model PPP'!M61</f>
        <v>0</v>
      </c>
      <c r="L96" s="108">
        <f>'9. Model PPP'!N61</f>
        <v>0</v>
      </c>
      <c r="M96" s="108">
        <f>'9. Model PPP'!O61</f>
        <v>0</v>
      </c>
      <c r="N96" s="108">
        <f>'9. Model PPP'!P61</f>
        <v>0</v>
      </c>
      <c r="O96" s="108">
        <f>'9. Model PPP'!Q61</f>
        <v>0</v>
      </c>
      <c r="P96" s="108">
        <f>'9. Model PPP'!R61</f>
        <v>0</v>
      </c>
      <c r="Q96" s="108">
        <f>'9. Model PPP'!S61</f>
        <v>0</v>
      </c>
      <c r="R96" s="108">
        <f>'9. Model PPP'!T61</f>
        <v>0</v>
      </c>
    </row>
    <row r="97" spans="2:28">
      <c r="B97" s="11" t="s">
        <v>50</v>
      </c>
      <c r="C97" s="97" t="str">
        <f>'9. Model PPP'!C62</f>
        <v>Oszczędności</v>
      </c>
      <c r="D97" s="108">
        <f>-'9. Model PPP'!F62</f>
        <v>0</v>
      </c>
      <c r="E97" s="108">
        <f>-'9. Model PPP'!G62</f>
        <v>0</v>
      </c>
      <c r="F97" s="108">
        <f>-'9. Model PPP'!H62</f>
        <v>0</v>
      </c>
      <c r="G97" s="108">
        <f>-'9. Model PPP'!I62</f>
        <v>0</v>
      </c>
      <c r="H97" s="108">
        <f>-'9. Model PPP'!J62</f>
        <v>0</v>
      </c>
      <c r="I97" s="108">
        <f>-'9. Model PPP'!K62</f>
        <v>0</v>
      </c>
      <c r="J97" s="108">
        <f>-'9. Model PPP'!L62</f>
        <v>0</v>
      </c>
      <c r="K97" s="108">
        <f>-'9. Model PPP'!M62</f>
        <v>0</v>
      </c>
      <c r="L97" s="108">
        <f>-'9. Model PPP'!N62</f>
        <v>0</v>
      </c>
      <c r="M97" s="108">
        <f>-'9. Model PPP'!O62</f>
        <v>0</v>
      </c>
      <c r="N97" s="108">
        <f>-'9. Model PPP'!P62</f>
        <v>0</v>
      </c>
      <c r="O97" s="108">
        <f>-'9. Model PPP'!Q62</f>
        <v>0</v>
      </c>
      <c r="P97" s="108">
        <f>-'9. Model PPP'!R62</f>
        <v>0</v>
      </c>
      <c r="Q97" s="108">
        <f>-'9. Model PPP'!S62</f>
        <v>0</v>
      </c>
      <c r="R97" s="108">
        <f>-'9. Model PPP'!T62</f>
        <v>0</v>
      </c>
    </row>
    <row r="98" spans="2:28">
      <c r="B98" s="11" t="s">
        <v>60</v>
      </c>
      <c r="C98" s="90" t="s">
        <v>462</v>
      </c>
      <c r="D98" s="108">
        <f>SUM(D99:D101)</f>
        <v>0</v>
      </c>
      <c r="E98" s="108">
        <f>SUM(E99:E101)</f>
        <v>0</v>
      </c>
      <c r="F98" s="108">
        <f t="shared" ref="F98:R98" si="32">SUM(F99:F101)</f>
        <v>0</v>
      </c>
      <c r="G98" s="108">
        <f t="shared" si="32"/>
        <v>0</v>
      </c>
      <c r="H98" s="108">
        <f t="shared" si="32"/>
        <v>0</v>
      </c>
      <c r="I98" s="108">
        <f t="shared" si="32"/>
        <v>0</v>
      </c>
      <c r="J98" s="108">
        <f t="shared" si="32"/>
        <v>0</v>
      </c>
      <c r="K98" s="108">
        <f t="shared" si="32"/>
        <v>0</v>
      </c>
      <c r="L98" s="108">
        <f t="shared" si="32"/>
        <v>0</v>
      </c>
      <c r="M98" s="108">
        <f t="shared" si="32"/>
        <v>0</v>
      </c>
      <c r="N98" s="108">
        <f t="shared" si="32"/>
        <v>0</v>
      </c>
      <c r="O98" s="108">
        <f t="shared" si="32"/>
        <v>0</v>
      </c>
      <c r="P98" s="108">
        <f t="shared" si="32"/>
        <v>0</v>
      </c>
      <c r="Q98" s="108">
        <f t="shared" si="32"/>
        <v>0</v>
      </c>
      <c r="R98" s="108">
        <f t="shared" si="32"/>
        <v>0</v>
      </c>
    </row>
    <row r="99" spans="2:28">
      <c r="B99" s="11" t="s">
        <v>12</v>
      </c>
      <c r="C99" s="268" t="str">
        <f>'7. Wynagrodzenie partnera'!C108</f>
        <v>Cześć majątkowa</v>
      </c>
      <c r="D99" s="108">
        <f>IF('3. Założenia'!$C$55="TAK",'7. Wynagrodzenie partnera'!F108-'7. Wynagrodzenie partnera'!F111-'7. Wynagrodzenie partnera'!F113,ROUND('7. Wynagrodzenie partnera'!F108,2))</f>
        <v>0</v>
      </c>
      <c r="E99" s="108">
        <f>IF('3. Założenia'!$C$55="TAK",'7. Wynagrodzenie partnera'!G108-'7. Wynagrodzenie partnera'!G111-'7. Wynagrodzenie partnera'!G113,ROUND('7. Wynagrodzenie partnera'!G108,2))</f>
        <v>0</v>
      </c>
      <c r="F99" s="108">
        <f>IF('3. Założenia'!$C$55="TAK",'7. Wynagrodzenie partnera'!H108-'7. Wynagrodzenie partnera'!H111-'7. Wynagrodzenie partnera'!H113,ROUND('7. Wynagrodzenie partnera'!H108,2))</f>
        <v>0</v>
      </c>
      <c r="G99" s="108">
        <f>IF('3. Założenia'!$C$55="TAK",'7. Wynagrodzenie partnera'!I108-'7. Wynagrodzenie partnera'!I111-'7. Wynagrodzenie partnera'!I113,ROUND('7. Wynagrodzenie partnera'!I108,2))</f>
        <v>0</v>
      </c>
      <c r="H99" s="108">
        <f>IF('3. Założenia'!$C$55="TAK",'7. Wynagrodzenie partnera'!J108-'7. Wynagrodzenie partnera'!J111-'7. Wynagrodzenie partnera'!J113,ROUND('7. Wynagrodzenie partnera'!J108,2))</f>
        <v>0</v>
      </c>
      <c r="I99" s="108">
        <f>IF('3. Założenia'!$C$55="TAK",'7. Wynagrodzenie partnera'!K108-'7. Wynagrodzenie partnera'!K111-'7. Wynagrodzenie partnera'!K113,ROUND('7. Wynagrodzenie partnera'!K108,2))</f>
        <v>0</v>
      </c>
      <c r="J99" s="108">
        <f>IF('3. Założenia'!$C$55="TAK",'7. Wynagrodzenie partnera'!L108-'7. Wynagrodzenie partnera'!L111-'7. Wynagrodzenie partnera'!L113,ROUND('7. Wynagrodzenie partnera'!L108,2))</f>
        <v>0</v>
      </c>
      <c r="K99" s="108">
        <f>IF('3. Założenia'!$C$55="TAK",'7. Wynagrodzenie partnera'!M108-'7. Wynagrodzenie partnera'!M111-'7. Wynagrodzenie partnera'!M113,ROUND('7. Wynagrodzenie partnera'!M108,2))</f>
        <v>0</v>
      </c>
      <c r="L99" s="108">
        <f>IF('3. Założenia'!$C$55="TAK",'7. Wynagrodzenie partnera'!N108-'7. Wynagrodzenie partnera'!N111-'7. Wynagrodzenie partnera'!N113,ROUND('7. Wynagrodzenie partnera'!N108,2))</f>
        <v>0</v>
      </c>
      <c r="M99" s="108">
        <f>IF('3. Założenia'!$C$55="TAK",'7. Wynagrodzenie partnera'!O108-'7. Wynagrodzenie partnera'!O111-'7. Wynagrodzenie partnera'!O113,ROUND('7. Wynagrodzenie partnera'!O108,2))</f>
        <v>0</v>
      </c>
      <c r="N99" s="108">
        <f>IF('3. Założenia'!$C$55="TAK",'7. Wynagrodzenie partnera'!P108-'7. Wynagrodzenie partnera'!P111-'7. Wynagrodzenie partnera'!P113,ROUND('7. Wynagrodzenie partnera'!P108,2))</f>
        <v>0</v>
      </c>
      <c r="O99" s="108">
        <f>IF('3. Założenia'!$C$55="TAK",'7. Wynagrodzenie partnera'!Q108-'7. Wynagrodzenie partnera'!Q111-'7. Wynagrodzenie partnera'!Q113,ROUND('7. Wynagrodzenie partnera'!Q108,2))</f>
        <v>0</v>
      </c>
      <c r="P99" s="108">
        <f>IF('3. Założenia'!$C$55="TAK",'7. Wynagrodzenie partnera'!R108-'7. Wynagrodzenie partnera'!R111-'7. Wynagrodzenie partnera'!R113,ROUND('7. Wynagrodzenie partnera'!R108,2))</f>
        <v>0</v>
      </c>
      <c r="Q99" s="108">
        <f>IF('3. Założenia'!$C$55="TAK",'7. Wynagrodzenie partnera'!S108-'7. Wynagrodzenie partnera'!S111-'7. Wynagrodzenie partnera'!S113,ROUND('7. Wynagrodzenie partnera'!S108,2))</f>
        <v>0</v>
      </c>
      <c r="R99" s="108">
        <f>IF('3. Założenia'!$C$55="TAK",'7. Wynagrodzenie partnera'!T108-'7. Wynagrodzenie partnera'!T111-'7. Wynagrodzenie partnera'!T113,ROUND('7. Wynagrodzenie partnera'!T108,2))</f>
        <v>0</v>
      </c>
    </row>
    <row r="100" spans="2:28">
      <c r="B100" s="11" t="s">
        <v>14</v>
      </c>
      <c r="C100" s="268" t="str">
        <f>'7. Wynagrodzenie partnera'!C114</f>
        <v>Część finansowa</v>
      </c>
      <c r="D100" s="108">
        <f>'7. Wynagrodzenie partnera'!F114</f>
        <v>0</v>
      </c>
      <c r="E100" s="108">
        <f>'7. Wynagrodzenie partnera'!G114</f>
        <v>0</v>
      </c>
      <c r="F100" s="108">
        <f>'7. Wynagrodzenie partnera'!H114</f>
        <v>0</v>
      </c>
      <c r="G100" s="108">
        <f>'7. Wynagrodzenie partnera'!I114</f>
        <v>0</v>
      </c>
      <c r="H100" s="108">
        <f>'7. Wynagrodzenie partnera'!J114</f>
        <v>0</v>
      </c>
      <c r="I100" s="108">
        <f>'7. Wynagrodzenie partnera'!K114</f>
        <v>0</v>
      </c>
      <c r="J100" s="108">
        <f>'7. Wynagrodzenie partnera'!L114</f>
        <v>0</v>
      </c>
      <c r="K100" s="108">
        <f>'7. Wynagrodzenie partnera'!M114</f>
        <v>0</v>
      </c>
      <c r="L100" s="108">
        <f>'7. Wynagrodzenie partnera'!N114</f>
        <v>0</v>
      </c>
      <c r="M100" s="108">
        <f>'7. Wynagrodzenie partnera'!O114</f>
        <v>0</v>
      </c>
      <c r="N100" s="108">
        <f>'7. Wynagrodzenie partnera'!P114</f>
        <v>0</v>
      </c>
      <c r="O100" s="108">
        <f>'7. Wynagrodzenie partnera'!Q114</f>
        <v>0</v>
      </c>
      <c r="P100" s="108">
        <f>'7. Wynagrodzenie partnera'!R114</f>
        <v>0</v>
      </c>
      <c r="Q100" s="108">
        <f>'7. Wynagrodzenie partnera'!S114</f>
        <v>0</v>
      </c>
      <c r="R100" s="108">
        <f>'7. Wynagrodzenie partnera'!T114</f>
        <v>0</v>
      </c>
    </row>
    <row r="101" spans="2:28">
      <c r="B101" s="11" t="s">
        <v>33</v>
      </c>
      <c r="C101" s="268" t="str">
        <f>'7. Wynagrodzenie partnera'!C117</f>
        <v>Część utrzymaniowa</v>
      </c>
      <c r="D101" s="108">
        <f>IF('3. Założenia'!$C$55="TAK",'7. Wynagrodzenie partnera'!F101,'7. Wynagrodzenie partnera'!F103)</f>
        <v>0</v>
      </c>
      <c r="E101" s="108">
        <f>IF('3. Założenia'!$C$55="TAK",'7. Wynagrodzenie partnera'!G101,'7. Wynagrodzenie partnera'!G103)</f>
        <v>0</v>
      </c>
      <c r="F101" s="108">
        <f>IF('3. Założenia'!$C$55="TAK",'7. Wynagrodzenie partnera'!H101,'7. Wynagrodzenie partnera'!H103)</f>
        <v>0</v>
      </c>
      <c r="G101" s="108">
        <f>IF('3. Założenia'!$C$55="TAK",'7. Wynagrodzenie partnera'!I101,'7. Wynagrodzenie partnera'!I103)</f>
        <v>0</v>
      </c>
      <c r="H101" s="108">
        <f>IF('3. Założenia'!$C$55="TAK",'7. Wynagrodzenie partnera'!J101,'7. Wynagrodzenie partnera'!J103)</f>
        <v>0</v>
      </c>
      <c r="I101" s="108">
        <f>IF('3. Założenia'!$C$55="TAK",'7. Wynagrodzenie partnera'!K101,'7. Wynagrodzenie partnera'!K103)</f>
        <v>0</v>
      </c>
      <c r="J101" s="108">
        <f>IF('3. Założenia'!$C$55="TAK",'7. Wynagrodzenie partnera'!L101,'7. Wynagrodzenie partnera'!L103)</f>
        <v>0</v>
      </c>
      <c r="K101" s="108">
        <f>IF('3. Założenia'!$C$55="TAK",'7. Wynagrodzenie partnera'!M101,'7. Wynagrodzenie partnera'!M103)</f>
        <v>0</v>
      </c>
      <c r="L101" s="108">
        <f>IF('3. Założenia'!$C$55="TAK",'7. Wynagrodzenie partnera'!N101,'7. Wynagrodzenie partnera'!N103)</f>
        <v>0</v>
      </c>
      <c r="M101" s="108">
        <f>IF('3. Założenia'!$C$55="TAK",'7. Wynagrodzenie partnera'!O101,'7. Wynagrodzenie partnera'!O103)</f>
        <v>0</v>
      </c>
      <c r="N101" s="108">
        <f>IF('3. Założenia'!$C$55="TAK",'7. Wynagrodzenie partnera'!P101,'7. Wynagrodzenie partnera'!P103)</f>
        <v>0</v>
      </c>
      <c r="O101" s="108">
        <f>IF('3. Założenia'!$C$55="TAK",'7. Wynagrodzenie partnera'!Q101,'7. Wynagrodzenie partnera'!Q103)</f>
        <v>0</v>
      </c>
      <c r="P101" s="108">
        <f>IF('3. Założenia'!$C$55="TAK",'7. Wynagrodzenie partnera'!R101,'7. Wynagrodzenie partnera'!R103)</f>
        <v>0</v>
      </c>
      <c r="Q101" s="108">
        <f>IF('3. Założenia'!$C$55="TAK",'7. Wynagrodzenie partnera'!S101,'7. Wynagrodzenie partnera'!S103)</f>
        <v>0</v>
      </c>
      <c r="R101" s="108">
        <f>IF('3. Założenia'!$C$55="TAK",'7. Wynagrodzenie partnera'!T101,'7. Wynagrodzenie partnera'!T103)</f>
        <v>0</v>
      </c>
    </row>
    <row r="102" spans="2:28" s="82" customFormat="1">
      <c r="B102" s="83" t="s">
        <v>46</v>
      </c>
      <c r="C102" s="84" t="s">
        <v>47</v>
      </c>
      <c r="D102" s="105">
        <f>D86-D92</f>
        <v>0</v>
      </c>
      <c r="E102" s="105">
        <f t="shared" ref="E102:R102" si="33">E86-E92</f>
        <v>0</v>
      </c>
      <c r="F102" s="105">
        <f t="shared" si="33"/>
        <v>0</v>
      </c>
      <c r="G102" s="105">
        <f t="shared" si="33"/>
        <v>0</v>
      </c>
      <c r="H102" s="105">
        <f t="shared" si="33"/>
        <v>0</v>
      </c>
      <c r="I102" s="105">
        <f t="shared" si="33"/>
        <v>0</v>
      </c>
      <c r="J102" s="105">
        <f t="shared" si="33"/>
        <v>0</v>
      </c>
      <c r="K102" s="105">
        <f t="shared" si="33"/>
        <v>0</v>
      </c>
      <c r="L102" s="105">
        <f t="shared" si="33"/>
        <v>0</v>
      </c>
      <c r="M102" s="105">
        <f t="shared" si="33"/>
        <v>0</v>
      </c>
      <c r="N102" s="105">
        <f t="shared" si="33"/>
        <v>0</v>
      </c>
      <c r="O102" s="105">
        <f t="shared" si="33"/>
        <v>0</v>
      </c>
      <c r="P102" s="105">
        <f t="shared" si="33"/>
        <v>0</v>
      </c>
      <c r="Q102" s="105">
        <f t="shared" si="33"/>
        <v>0</v>
      </c>
      <c r="R102" s="105">
        <f t="shared" si="33"/>
        <v>0</v>
      </c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</row>
    <row r="103" spans="2:28" s="82" customFormat="1">
      <c r="B103" s="98" t="s">
        <v>61</v>
      </c>
      <c r="C103" s="99" t="s">
        <v>62</v>
      </c>
      <c r="D103" s="110">
        <f>D102</f>
        <v>0</v>
      </c>
      <c r="E103" s="110">
        <f>E102+D103</f>
        <v>0</v>
      </c>
      <c r="F103" s="110">
        <f t="shared" ref="F103:R103" si="34">F102+E103</f>
        <v>0</v>
      </c>
      <c r="G103" s="110">
        <f t="shared" si="34"/>
        <v>0</v>
      </c>
      <c r="H103" s="110">
        <f t="shared" si="34"/>
        <v>0</v>
      </c>
      <c r="I103" s="110">
        <f t="shared" si="34"/>
        <v>0</v>
      </c>
      <c r="J103" s="110">
        <f t="shared" si="34"/>
        <v>0</v>
      </c>
      <c r="K103" s="110">
        <f t="shared" si="34"/>
        <v>0</v>
      </c>
      <c r="L103" s="110">
        <f t="shared" si="34"/>
        <v>0</v>
      </c>
      <c r="M103" s="110">
        <f t="shared" si="34"/>
        <v>0</v>
      </c>
      <c r="N103" s="110">
        <f t="shared" si="34"/>
        <v>0</v>
      </c>
      <c r="O103" s="110">
        <f t="shared" si="34"/>
        <v>0</v>
      </c>
      <c r="P103" s="110">
        <f t="shared" si="34"/>
        <v>0</v>
      </c>
      <c r="Q103" s="110">
        <f t="shared" si="34"/>
        <v>0</v>
      </c>
      <c r="R103" s="110">
        <f t="shared" si="34"/>
        <v>0</v>
      </c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</row>
  </sheetData>
  <mergeCells count="11">
    <mergeCell ref="B52:B53"/>
    <mergeCell ref="B83:E83"/>
    <mergeCell ref="B5:D5"/>
    <mergeCell ref="B50:D50"/>
    <mergeCell ref="B30:D30"/>
    <mergeCell ref="B40:C40"/>
    <mergeCell ref="E65:R66"/>
    <mergeCell ref="B71:B72"/>
    <mergeCell ref="C71:C72"/>
    <mergeCell ref="B69:H69"/>
    <mergeCell ref="C52:C53"/>
  </mergeCells>
  <phoneticPr fontId="1" type="noConversion"/>
  <pageMargins left="0.19685039370078741" right="0.19685039370078741" top="0.55118110236220474" bottom="0.23622047244094491" header="0.19685039370078741" footer="0.15748031496062992"/>
  <pageSetup paperSize="9" scale="58" firstPageNumber="27" pageOrder="overThenDown" orientation="landscape" r:id="rId1"/>
  <headerFooter>
    <oddHeader>&amp;C&amp;F</oddHeader>
    <oddFooter>&amp;C&amp;A&amp;R&amp;P/&amp;N</oddFooter>
  </headerFooter>
  <rowBreaks count="1" manualBreakCount="1">
    <brk id="6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-0.249977111117893"/>
  </sheetPr>
  <dimension ref="A1:AB39"/>
  <sheetViews>
    <sheetView view="pageBreakPreview" topLeftCell="B1" zoomScale="115" zoomScaleNormal="100" zoomScaleSheetLayoutView="115" zoomScalePageLayoutView="70" workbookViewId="0">
      <selection activeCell="C19" sqref="C19:C20"/>
    </sheetView>
  </sheetViews>
  <sheetFormatPr defaultColWidth="9.1796875" defaultRowHeight="13"/>
  <cols>
    <col min="1" max="1" width="1" style="5" hidden="1" customWidth="1"/>
    <col min="2" max="2" width="4.26953125" style="69" customWidth="1"/>
    <col min="3" max="3" width="18.1796875" style="5" customWidth="1"/>
    <col min="4" max="28" width="12.7265625" style="100" customWidth="1"/>
    <col min="29" max="16384" width="9.1796875" style="5"/>
  </cols>
  <sheetData>
    <row r="1" spans="2:28" ht="17.25" customHeight="1"/>
    <row r="2" spans="2:28" ht="17.25" customHeight="1"/>
    <row r="3" spans="2:28" ht="18.5">
      <c r="C3" s="475" t="s">
        <v>63</v>
      </c>
      <c r="D3" s="475"/>
      <c r="E3" s="475"/>
      <c r="F3" s="475"/>
    </row>
    <row r="4" spans="2:28" ht="15.75" customHeight="1">
      <c r="C4" s="186"/>
    </row>
    <row r="5" spans="2:28">
      <c r="B5" s="465" t="s">
        <v>64</v>
      </c>
      <c r="C5" s="465"/>
      <c r="D5" s="465"/>
      <c r="E5" s="465"/>
      <c r="F5" s="465"/>
      <c r="G5" s="465"/>
      <c r="H5" s="465"/>
      <c r="I5" s="465"/>
      <c r="J5" s="465"/>
      <c r="K5" s="465"/>
    </row>
    <row r="6" spans="2:28">
      <c r="B6" s="82"/>
      <c r="C6" s="82"/>
      <c r="D6" s="193"/>
      <c r="E6" s="193"/>
      <c r="F6" s="193"/>
      <c r="G6" s="193"/>
      <c r="H6" s="193"/>
      <c r="I6" s="193"/>
      <c r="J6" s="193"/>
      <c r="K6" s="193"/>
    </row>
    <row r="8" spans="2:28">
      <c r="B8" s="478" t="s">
        <v>5</v>
      </c>
      <c r="C8" s="476" t="s">
        <v>6</v>
      </c>
      <c r="D8" s="288">
        <f>'12. Analiza finansowa'!D7</f>
        <v>2024</v>
      </c>
      <c r="E8" s="288">
        <f>'12. Analiza finansowa'!E7</f>
        <v>2025</v>
      </c>
      <c r="F8" s="288">
        <f>'12. Analiza finansowa'!F7</f>
        <v>2026</v>
      </c>
      <c r="G8" s="288">
        <f>'12. Analiza finansowa'!G7</f>
        <v>2027</v>
      </c>
      <c r="H8" s="288">
        <f>'12. Analiza finansowa'!H7</f>
        <v>2028</v>
      </c>
      <c r="I8" s="288">
        <f>'12. Analiza finansowa'!I7</f>
        <v>2029</v>
      </c>
      <c r="J8" s="288">
        <f>'12. Analiza finansowa'!J7</f>
        <v>2030</v>
      </c>
      <c r="K8" s="288">
        <f>'12. Analiza finansowa'!K7</f>
        <v>2031</v>
      </c>
      <c r="L8" s="288">
        <f>'12. Analiza finansowa'!L7</f>
        <v>2032</v>
      </c>
      <c r="M8" s="288">
        <f>'12. Analiza finansowa'!M7</f>
        <v>2033</v>
      </c>
      <c r="N8" s="288">
        <f>'12. Analiza finansowa'!N7</f>
        <v>2034</v>
      </c>
      <c r="O8" s="288">
        <f>'12. Analiza finansowa'!O7</f>
        <v>2035</v>
      </c>
      <c r="P8" s="288">
        <f>'12. Analiza finansowa'!P7</f>
        <v>2036</v>
      </c>
      <c r="Q8" s="288">
        <f>'12. Analiza finansowa'!Q7</f>
        <v>2037</v>
      </c>
      <c r="R8" s="288">
        <f>'12. Analiza finansowa'!R7</f>
        <v>2038</v>
      </c>
    </row>
    <row r="9" spans="2:28">
      <c r="B9" s="479"/>
      <c r="C9" s="477"/>
      <c r="D9" s="13">
        <v>1</v>
      </c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  <c r="M9" s="13">
        <v>10</v>
      </c>
      <c r="N9" s="13">
        <v>11</v>
      </c>
      <c r="O9" s="13">
        <v>12</v>
      </c>
      <c r="P9" s="13">
        <v>13</v>
      </c>
      <c r="Q9" s="13">
        <v>14</v>
      </c>
      <c r="R9" s="13">
        <v>15</v>
      </c>
    </row>
    <row r="10" spans="2:28" s="82" customFormat="1" ht="39">
      <c r="B10" s="85" t="s">
        <v>9</v>
      </c>
      <c r="C10" s="96" t="s">
        <v>65</v>
      </c>
      <c r="D10" s="106">
        <f>'12. Analiza finansowa'!D80</f>
        <v>0</v>
      </c>
      <c r="E10" s="106">
        <f>'12. Analiza finansowa'!E80</f>
        <v>0</v>
      </c>
      <c r="F10" s="106">
        <f>'12. Analiza finansowa'!F80</f>
        <v>0</v>
      </c>
      <c r="G10" s="106">
        <f>'12. Analiza finansowa'!G80</f>
        <v>0</v>
      </c>
      <c r="H10" s="106">
        <f>'12. Analiza finansowa'!H80</f>
        <v>0</v>
      </c>
      <c r="I10" s="106">
        <f>'12. Analiza finansowa'!I80</f>
        <v>0</v>
      </c>
      <c r="J10" s="106">
        <f>'12. Analiza finansowa'!J80</f>
        <v>0</v>
      </c>
      <c r="K10" s="106">
        <f>'12. Analiza finansowa'!K80</f>
        <v>0</v>
      </c>
      <c r="L10" s="106">
        <f>'12. Analiza finansowa'!L80</f>
        <v>0</v>
      </c>
      <c r="M10" s="106">
        <f>'12. Analiza finansowa'!M80</f>
        <v>0</v>
      </c>
      <c r="N10" s="106">
        <f>'12. Analiza finansowa'!N80</f>
        <v>0</v>
      </c>
      <c r="O10" s="106">
        <f>'12. Analiza finansowa'!O80</f>
        <v>0</v>
      </c>
      <c r="P10" s="106">
        <f>'12. Analiza finansowa'!P80</f>
        <v>0</v>
      </c>
      <c r="Q10" s="106">
        <f>'12. Analiza finansowa'!Q80</f>
        <v>0</v>
      </c>
      <c r="R10" s="106">
        <f>'12. Analiza finansowa'!R80</f>
        <v>0</v>
      </c>
      <c r="S10" s="100"/>
      <c r="T10" s="100"/>
      <c r="U10" s="100"/>
      <c r="V10" s="100"/>
      <c r="W10" s="100"/>
      <c r="X10" s="100"/>
      <c r="Y10" s="100"/>
      <c r="Z10" s="100"/>
      <c r="AA10" s="100"/>
      <c r="AB10" s="100"/>
    </row>
    <row r="11" spans="2:28" s="82" customFormat="1">
      <c r="B11" s="85" t="s">
        <v>18</v>
      </c>
      <c r="C11" s="201" t="s">
        <v>74</v>
      </c>
      <c r="D11" s="106">
        <f>IF('3. Założenia'!$C$55="NIE",'9. Model PPP'!F44+'9. Model PPP'!F53+'7. Wynagrodzenie partnera'!F111+'7. Wynagrodzenie partnera'!F113+'7. Wynagrodzenie partnera'!F119+('9. Model PPP'!F18-'9. Model PPP'!F29)+('9. Model PPP'!F13-'9. Model PPP'!F24),0)</f>
        <v>0</v>
      </c>
      <c r="E11" s="106">
        <f>IF('3. Założenia'!$C$55="NIE",'9. Model PPP'!G44+'9. Model PPP'!G53+'7. Wynagrodzenie partnera'!G111+'7. Wynagrodzenie partnera'!G113+'7. Wynagrodzenie partnera'!G119+('9. Model PPP'!G18-'9. Model PPP'!G29)+('9. Model PPP'!G13-'9. Model PPP'!G24),0)</f>
        <v>0</v>
      </c>
      <c r="F11" s="106">
        <f>IF('3. Założenia'!$C$55="NIE",'9. Model PPP'!H44+'9. Model PPP'!H53+'7. Wynagrodzenie partnera'!H111+'7. Wynagrodzenie partnera'!H113+'7. Wynagrodzenie partnera'!H119+('9. Model PPP'!H18-'9. Model PPP'!H29)+('9. Model PPP'!H13-'9. Model PPP'!H24),0)</f>
        <v>0</v>
      </c>
      <c r="G11" s="106">
        <f>IF('3. Założenia'!$C$55="NIE",'9. Model PPP'!I44+'9. Model PPP'!I53+'7. Wynagrodzenie partnera'!I111+'7. Wynagrodzenie partnera'!I113+'7. Wynagrodzenie partnera'!I119+('9. Model PPP'!I18-'9. Model PPP'!I29)+('9. Model PPP'!I13-'9. Model PPP'!I24),0)</f>
        <v>0</v>
      </c>
      <c r="H11" s="106">
        <f>IF('3. Założenia'!$C$55="NIE",'9. Model PPP'!J44+'9. Model PPP'!J53+'7. Wynagrodzenie partnera'!J111+'7. Wynagrodzenie partnera'!J113+'7. Wynagrodzenie partnera'!J119+('9. Model PPP'!J18-'9. Model PPP'!J29)+('9. Model PPP'!J13-'9. Model PPP'!J24),0)</f>
        <v>0</v>
      </c>
      <c r="I11" s="106">
        <f>IF('3. Założenia'!$C$55="NIE",'9. Model PPP'!K44+'9. Model PPP'!K53+'7. Wynagrodzenie partnera'!K111+'7. Wynagrodzenie partnera'!K113+'7. Wynagrodzenie partnera'!K119+('9. Model PPP'!K18-'9. Model PPP'!K29)+('9. Model PPP'!K13-'9. Model PPP'!K24),0)</f>
        <v>0</v>
      </c>
      <c r="J11" s="106">
        <f>IF('3. Założenia'!$C$55="NIE",'9. Model PPP'!L44+'9. Model PPP'!L53+'7. Wynagrodzenie partnera'!L111+'7. Wynagrodzenie partnera'!L113+'7. Wynagrodzenie partnera'!L119+('9. Model PPP'!L18-'9. Model PPP'!L29)+('9. Model PPP'!L13-'9. Model PPP'!L24),0)</f>
        <v>0</v>
      </c>
      <c r="K11" s="106">
        <f>IF('3. Założenia'!$C$55="NIE",'9. Model PPP'!M44+'9. Model PPP'!M53+'7. Wynagrodzenie partnera'!M111+'7. Wynagrodzenie partnera'!M113+'7. Wynagrodzenie partnera'!M119+('9. Model PPP'!M18-'9. Model PPP'!M29)+('9. Model PPP'!M13-'9. Model PPP'!M24),0)</f>
        <v>0</v>
      </c>
      <c r="L11" s="106">
        <f>IF('3. Założenia'!$C$55="NIE",'9. Model PPP'!N44+'9. Model PPP'!N53+'7. Wynagrodzenie partnera'!N111+'7. Wynagrodzenie partnera'!N113+'7. Wynagrodzenie partnera'!N119+('9. Model PPP'!N18-'9. Model PPP'!N29)+('9. Model PPP'!N13-'9. Model PPP'!N24),0)</f>
        <v>0</v>
      </c>
      <c r="M11" s="106">
        <f>IF('3. Założenia'!$C$55="NIE",'9. Model PPP'!O44+'9. Model PPP'!O53+'7. Wynagrodzenie partnera'!O111+'7. Wynagrodzenie partnera'!O113+'7. Wynagrodzenie partnera'!O119+('9. Model PPP'!O18-'9. Model PPP'!O29)+('9. Model PPP'!O13-'9. Model PPP'!O24),0)</f>
        <v>0</v>
      </c>
      <c r="N11" s="106">
        <f>IF('3. Założenia'!$C$55="NIE",'9. Model PPP'!P44+'9. Model PPP'!P53+'7. Wynagrodzenie partnera'!P111+'7. Wynagrodzenie partnera'!P113+'7. Wynagrodzenie partnera'!P119+('9. Model PPP'!P18-'9. Model PPP'!P29)+('9. Model PPP'!P13-'9. Model PPP'!P24),0)</f>
        <v>0</v>
      </c>
      <c r="O11" s="106">
        <f>IF('3. Założenia'!$C$55="NIE",'9. Model PPP'!Q44+'9. Model PPP'!Q53+'7. Wynagrodzenie partnera'!Q111+'7. Wynagrodzenie partnera'!Q113+'7. Wynagrodzenie partnera'!Q119+('9. Model PPP'!Q18-'9. Model PPP'!Q29)+('9. Model PPP'!Q13-'9. Model PPP'!Q24),0)</f>
        <v>0</v>
      </c>
      <c r="P11" s="106">
        <f>IF('3. Założenia'!$C$55="NIE",'9. Model PPP'!R44+'9. Model PPP'!R53+'7. Wynagrodzenie partnera'!R111+'7. Wynagrodzenie partnera'!R113+'7. Wynagrodzenie partnera'!R119+('9. Model PPP'!R18-'9. Model PPP'!R29)+('9. Model PPP'!R13-'9. Model PPP'!R24),0)</f>
        <v>0</v>
      </c>
      <c r="Q11" s="106">
        <f>IF('3. Założenia'!$C$55="NIE",'9. Model PPP'!S44+'9. Model PPP'!S53+'7. Wynagrodzenie partnera'!S111+'7. Wynagrodzenie partnera'!S113+'7. Wynagrodzenie partnera'!S119+('9. Model PPP'!S18-'9. Model PPP'!S29)+('9. Model PPP'!S13-'9. Model PPP'!S24),0)</f>
        <v>0</v>
      </c>
      <c r="R11" s="106">
        <f>IF('3. Założenia'!$C$55="NIE",'9. Model PPP'!T44+'9. Model PPP'!T53+'7. Wynagrodzenie partnera'!T111+'7. Wynagrodzenie partnera'!T113+'7. Wynagrodzenie partnera'!T119+('9. Model PPP'!T18-'9. Model PPP'!T29)+('9. Model PPP'!T13-'9. Model PPP'!T24),0)</f>
        <v>0</v>
      </c>
      <c r="S11" s="100"/>
      <c r="T11" s="100"/>
      <c r="U11" s="100"/>
      <c r="V11" s="100"/>
      <c r="W11" s="100"/>
      <c r="X11" s="100"/>
      <c r="Y11" s="100"/>
      <c r="Z11" s="100"/>
      <c r="AA11" s="100"/>
      <c r="AB11" s="100"/>
    </row>
    <row r="12" spans="2:28" s="82" customFormat="1" ht="26">
      <c r="B12" s="85" t="s">
        <v>46</v>
      </c>
      <c r="C12" s="96" t="s">
        <v>66</v>
      </c>
      <c r="D12" s="106">
        <f>D13-D18</f>
        <v>0</v>
      </c>
      <c r="E12" s="106">
        <f t="shared" ref="E12:R12" si="0">E13-E18</f>
        <v>0</v>
      </c>
      <c r="F12" s="106">
        <f t="shared" si="0"/>
        <v>0</v>
      </c>
      <c r="G12" s="106">
        <f t="shared" si="0"/>
        <v>0</v>
      </c>
      <c r="H12" s="106">
        <f t="shared" si="0"/>
        <v>0</v>
      </c>
      <c r="I12" s="106">
        <f t="shared" si="0"/>
        <v>0</v>
      </c>
      <c r="J12" s="106">
        <f t="shared" si="0"/>
        <v>0</v>
      </c>
      <c r="K12" s="106">
        <f t="shared" si="0"/>
        <v>0</v>
      </c>
      <c r="L12" s="106">
        <f t="shared" si="0"/>
        <v>0</v>
      </c>
      <c r="M12" s="106">
        <f t="shared" si="0"/>
        <v>0</v>
      </c>
      <c r="N12" s="106">
        <f t="shared" si="0"/>
        <v>0</v>
      </c>
      <c r="O12" s="106">
        <f t="shared" si="0"/>
        <v>0</v>
      </c>
      <c r="P12" s="106">
        <f t="shared" si="0"/>
        <v>0</v>
      </c>
      <c r="Q12" s="106">
        <f t="shared" si="0"/>
        <v>0</v>
      </c>
      <c r="R12" s="106">
        <f t="shared" si="0"/>
        <v>0</v>
      </c>
      <c r="S12" s="100"/>
      <c r="T12" s="100"/>
      <c r="U12" s="100"/>
      <c r="V12" s="100"/>
      <c r="W12" s="100"/>
      <c r="X12" s="100"/>
      <c r="Y12" s="100"/>
      <c r="Z12" s="100"/>
      <c r="AA12" s="100"/>
      <c r="AB12" s="100"/>
    </row>
    <row r="13" spans="2:28">
      <c r="B13" s="11" t="s">
        <v>21</v>
      </c>
      <c r="C13" s="97" t="s">
        <v>67</v>
      </c>
      <c r="D13" s="108">
        <f>SUM(D14:D17)</f>
        <v>0</v>
      </c>
      <c r="E13" s="108">
        <f t="shared" ref="E13:R13" si="1">SUM(E14:E17)</f>
        <v>0</v>
      </c>
      <c r="F13" s="108">
        <f t="shared" si="1"/>
        <v>0</v>
      </c>
      <c r="G13" s="108">
        <f t="shared" si="1"/>
        <v>0</v>
      </c>
      <c r="H13" s="108">
        <f t="shared" si="1"/>
        <v>0</v>
      </c>
      <c r="I13" s="108">
        <f t="shared" si="1"/>
        <v>0</v>
      </c>
      <c r="J13" s="108">
        <f t="shared" si="1"/>
        <v>0</v>
      </c>
      <c r="K13" s="108">
        <f t="shared" si="1"/>
        <v>0</v>
      </c>
      <c r="L13" s="108">
        <f t="shared" si="1"/>
        <v>0</v>
      </c>
      <c r="M13" s="108">
        <f t="shared" si="1"/>
        <v>0</v>
      </c>
      <c r="N13" s="108">
        <f t="shared" si="1"/>
        <v>0</v>
      </c>
      <c r="O13" s="108">
        <f t="shared" si="1"/>
        <v>0</v>
      </c>
      <c r="P13" s="108">
        <f t="shared" si="1"/>
        <v>0</v>
      </c>
      <c r="Q13" s="108">
        <f t="shared" si="1"/>
        <v>0</v>
      </c>
      <c r="R13" s="108">
        <f t="shared" si="1"/>
        <v>0</v>
      </c>
    </row>
    <row r="14" spans="2:28">
      <c r="B14" s="11" t="s">
        <v>12</v>
      </c>
      <c r="C14" s="306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</row>
    <row r="15" spans="2:28">
      <c r="B15" s="11" t="s">
        <v>14</v>
      </c>
      <c r="C15" s="306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</row>
    <row r="16" spans="2:28">
      <c r="B16" s="11" t="s">
        <v>33</v>
      </c>
      <c r="C16" s="306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</row>
    <row r="17" spans="2:28">
      <c r="B17" s="11" t="s">
        <v>34</v>
      </c>
      <c r="C17" s="306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</row>
    <row r="18" spans="2:28">
      <c r="B18" s="11" t="s">
        <v>16</v>
      </c>
      <c r="C18" s="97" t="s">
        <v>68</v>
      </c>
      <c r="D18" s="108">
        <f>SUM(D19:D20)</f>
        <v>0</v>
      </c>
      <c r="E18" s="108">
        <f t="shared" ref="E18:R18" si="2">SUM(E19:E20)</f>
        <v>0</v>
      </c>
      <c r="F18" s="108">
        <f t="shared" si="2"/>
        <v>0</v>
      </c>
      <c r="G18" s="108">
        <f t="shared" si="2"/>
        <v>0</v>
      </c>
      <c r="H18" s="108">
        <f t="shared" si="2"/>
        <v>0</v>
      </c>
      <c r="I18" s="108">
        <f t="shared" si="2"/>
        <v>0</v>
      </c>
      <c r="J18" s="108">
        <f t="shared" si="2"/>
        <v>0</v>
      </c>
      <c r="K18" s="108">
        <f t="shared" si="2"/>
        <v>0</v>
      </c>
      <c r="L18" s="108">
        <f t="shared" si="2"/>
        <v>0</v>
      </c>
      <c r="M18" s="108">
        <f t="shared" si="2"/>
        <v>0</v>
      </c>
      <c r="N18" s="108">
        <f t="shared" si="2"/>
        <v>0</v>
      </c>
      <c r="O18" s="108">
        <f t="shared" si="2"/>
        <v>0</v>
      </c>
      <c r="P18" s="108">
        <f t="shared" si="2"/>
        <v>0</v>
      </c>
      <c r="Q18" s="108">
        <f t="shared" si="2"/>
        <v>0</v>
      </c>
      <c r="R18" s="108">
        <f t="shared" si="2"/>
        <v>0</v>
      </c>
    </row>
    <row r="19" spans="2:28">
      <c r="B19" s="11" t="s">
        <v>12</v>
      </c>
      <c r="C19" s="306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</row>
    <row r="20" spans="2:28">
      <c r="B20" s="11" t="s">
        <v>14</v>
      </c>
      <c r="C20" s="306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</row>
    <row r="21" spans="2:28" s="82" customFormat="1" ht="39">
      <c r="B21" s="83" t="s">
        <v>61</v>
      </c>
      <c r="C21" s="95" t="s">
        <v>69</v>
      </c>
      <c r="D21" s="105">
        <f t="shared" ref="D21:R21" si="3">D10+D11+D12</f>
        <v>0</v>
      </c>
      <c r="E21" s="105">
        <f t="shared" si="3"/>
        <v>0</v>
      </c>
      <c r="F21" s="105">
        <f t="shared" si="3"/>
        <v>0</v>
      </c>
      <c r="G21" s="105">
        <f t="shared" si="3"/>
        <v>0</v>
      </c>
      <c r="H21" s="105">
        <f t="shared" si="3"/>
        <v>0</v>
      </c>
      <c r="I21" s="105">
        <f t="shared" si="3"/>
        <v>0</v>
      </c>
      <c r="J21" s="105">
        <f t="shared" si="3"/>
        <v>0</v>
      </c>
      <c r="K21" s="105">
        <f t="shared" si="3"/>
        <v>0</v>
      </c>
      <c r="L21" s="105">
        <f t="shared" si="3"/>
        <v>0</v>
      </c>
      <c r="M21" s="105">
        <f t="shared" si="3"/>
        <v>0</v>
      </c>
      <c r="N21" s="105">
        <f t="shared" si="3"/>
        <v>0</v>
      </c>
      <c r="O21" s="105">
        <f t="shared" si="3"/>
        <v>0</v>
      </c>
      <c r="P21" s="105">
        <f t="shared" si="3"/>
        <v>0</v>
      </c>
      <c r="Q21" s="105">
        <f t="shared" si="3"/>
        <v>0</v>
      </c>
      <c r="R21" s="105">
        <f t="shared" si="3"/>
        <v>0</v>
      </c>
      <c r="S21" s="100"/>
      <c r="T21" s="100"/>
      <c r="U21" s="100"/>
      <c r="V21" s="100"/>
      <c r="W21" s="100"/>
      <c r="X21" s="100"/>
      <c r="Y21" s="100"/>
      <c r="Z21" s="100"/>
      <c r="AA21" s="100"/>
      <c r="AB21" s="100"/>
    </row>
    <row r="22" spans="2:28">
      <c r="C22" s="187" t="s">
        <v>70</v>
      </c>
      <c r="D22" s="194">
        <f>'3. Założenia'!C65</f>
        <v>0.03</v>
      </c>
    </row>
    <row r="23" spans="2:28" ht="53.5">
      <c r="C23" s="6" t="s">
        <v>389</v>
      </c>
      <c r="D23" s="102">
        <v>1</v>
      </c>
      <c r="E23" s="102">
        <f>1/(1+$D$22)^D9</f>
        <v>0.970873786407767</v>
      </c>
      <c r="F23" s="102">
        <f t="shared" ref="F23:R23" si="4">1/(1+$D$22)^E9</f>
        <v>0.94259590913375435</v>
      </c>
      <c r="G23" s="102">
        <f t="shared" si="4"/>
        <v>0.91514165935315961</v>
      </c>
      <c r="H23" s="102">
        <f t="shared" si="4"/>
        <v>0.888487047915689</v>
      </c>
      <c r="I23" s="102">
        <f t="shared" si="4"/>
        <v>0.86260878438416411</v>
      </c>
      <c r="J23" s="102">
        <f t="shared" si="4"/>
        <v>0.83748425668365445</v>
      </c>
      <c r="K23" s="102">
        <f t="shared" si="4"/>
        <v>0.81309151134335378</v>
      </c>
      <c r="L23" s="102">
        <f t="shared" si="4"/>
        <v>0.78940923431393573</v>
      </c>
      <c r="M23" s="102">
        <f t="shared" si="4"/>
        <v>0.76641673234362695</v>
      </c>
      <c r="N23" s="102">
        <f t="shared" si="4"/>
        <v>0.74409391489672516</v>
      </c>
      <c r="O23" s="102">
        <f t="shared" si="4"/>
        <v>0.72242127659876232</v>
      </c>
      <c r="P23" s="102">
        <f t="shared" si="4"/>
        <v>0.70137988019297326</v>
      </c>
      <c r="Q23" s="102">
        <f t="shared" si="4"/>
        <v>0.68095133999317792</v>
      </c>
      <c r="R23" s="102">
        <f t="shared" si="4"/>
        <v>0.66111780581861923</v>
      </c>
    </row>
    <row r="24" spans="2:28" ht="39">
      <c r="C24" s="9" t="s">
        <v>86</v>
      </c>
      <c r="D24" s="195">
        <f>ROUND(D21*D23,2)</f>
        <v>0</v>
      </c>
      <c r="E24" s="195">
        <f t="shared" ref="E24:R24" si="5">ROUND(E21*E23,2)</f>
        <v>0</v>
      </c>
      <c r="F24" s="195">
        <f t="shared" si="5"/>
        <v>0</v>
      </c>
      <c r="G24" s="195">
        <f t="shared" si="5"/>
        <v>0</v>
      </c>
      <c r="H24" s="195">
        <f t="shared" si="5"/>
        <v>0</v>
      </c>
      <c r="I24" s="195">
        <f t="shared" si="5"/>
        <v>0</v>
      </c>
      <c r="J24" s="195">
        <f t="shared" si="5"/>
        <v>0</v>
      </c>
      <c r="K24" s="195">
        <f t="shared" si="5"/>
        <v>0</v>
      </c>
      <c r="L24" s="195">
        <f t="shared" si="5"/>
        <v>0</v>
      </c>
      <c r="M24" s="195">
        <f t="shared" si="5"/>
        <v>0</v>
      </c>
      <c r="N24" s="195">
        <f t="shared" si="5"/>
        <v>0</v>
      </c>
      <c r="O24" s="195">
        <f t="shared" si="5"/>
        <v>0</v>
      </c>
      <c r="P24" s="195">
        <f t="shared" si="5"/>
        <v>0</v>
      </c>
      <c r="Q24" s="195">
        <f t="shared" si="5"/>
        <v>0</v>
      </c>
      <c r="R24" s="195">
        <f t="shared" si="5"/>
        <v>0</v>
      </c>
    </row>
    <row r="25" spans="2:28" ht="39">
      <c r="C25" s="68" t="s">
        <v>71</v>
      </c>
      <c r="D25" s="196">
        <f>SUM(D24:R24)</f>
        <v>0</v>
      </c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</row>
    <row r="26" spans="2:28" ht="39">
      <c r="C26" s="9" t="s">
        <v>72</v>
      </c>
      <c r="D26" s="104" t="e">
        <f>IRR(D21:R21)</f>
        <v>#NUM!</v>
      </c>
    </row>
    <row r="27" spans="2:28">
      <c r="C27" s="188"/>
      <c r="D27" s="198"/>
    </row>
    <row r="28" spans="2:28">
      <c r="B28" s="465" t="s">
        <v>73</v>
      </c>
      <c r="C28" s="465"/>
      <c r="D28" s="465"/>
      <c r="E28" s="465"/>
      <c r="F28" s="465"/>
      <c r="G28" s="465"/>
      <c r="H28" s="465"/>
      <c r="I28" s="465"/>
      <c r="J28" s="465"/>
      <c r="K28" s="465"/>
    </row>
    <row r="29" spans="2:28">
      <c r="C29" s="188"/>
      <c r="D29" s="198"/>
    </row>
    <row r="30" spans="2:28" ht="26">
      <c r="B30" s="8" t="s">
        <v>5</v>
      </c>
      <c r="C30" s="9" t="s">
        <v>6</v>
      </c>
      <c r="D30" s="10">
        <f>D8</f>
        <v>2024</v>
      </c>
      <c r="E30" s="10">
        <f t="shared" ref="E30:R30" si="6">E8</f>
        <v>2025</v>
      </c>
      <c r="F30" s="10">
        <f t="shared" si="6"/>
        <v>2026</v>
      </c>
      <c r="G30" s="10">
        <f t="shared" si="6"/>
        <v>2027</v>
      </c>
      <c r="H30" s="10">
        <f t="shared" si="6"/>
        <v>2028</v>
      </c>
      <c r="I30" s="10">
        <f t="shared" si="6"/>
        <v>2029</v>
      </c>
      <c r="J30" s="10">
        <f t="shared" si="6"/>
        <v>2030</v>
      </c>
      <c r="K30" s="10">
        <f t="shared" si="6"/>
        <v>2031</v>
      </c>
      <c r="L30" s="10">
        <f t="shared" si="6"/>
        <v>2032</v>
      </c>
      <c r="M30" s="10">
        <f t="shared" si="6"/>
        <v>2033</v>
      </c>
      <c r="N30" s="10">
        <f t="shared" si="6"/>
        <v>2034</v>
      </c>
      <c r="O30" s="10">
        <f t="shared" si="6"/>
        <v>2035</v>
      </c>
      <c r="P30" s="10">
        <f t="shared" si="6"/>
        <v>2036</v>
      </c>
      <c r="Q30" s="10">
        <f t="shared" si="6"/>
        <v>2037</v>
      </c>
      <c r="R30" s="10">
        <f t="shared" si="6"/>
        <v>2038</v>
      </c>
    </row>
    <row r="31" spans="2:28" s="191" customFormat="1">
      <c r="B31" s="189" t="s">
        <v>9</v>
      </c>
      <c r="C31" s="190" t="s">
        <v>37</v>
      </c>
      <c r="D31" s="106">
        <f>+'12. Analiza finansowa'!D54</f>
        <v>0</v>
      </c>
      <c r="E31" s="106">
        <f>+'12. Analiza finansowa'!E54</f>
        <v>0</v>
      </c>
      <c r="F31" s="106">
        <f>+'12. Analiza finansowa'!F54</f>
        <v>0</v>
      </c>
      <c r="G31" s="106">
        <f>+'12. Analiza finansowa'!G54</f>
        <v>0</v>
      </c>
      <c r="H31" s="106">
        <f>+'12. Analiza finansowa'!H54</f>
        <v>0</v>
      </c>
      <c r="I31" s="106">
        <f>+'12. Analiza finansowa'!I54</f>
        <v>0</v>
      </c>
      <c r="J31" s="106">
        <f>+'12. Analiza finansowa'!J54</f>
        <v>0</v>
      </c>
      <c r="K31" s="106">
        <f>+'12. Analiza finansowa'!K54</f>
        <v>0</v>
      </c>
      <c r="L31" s="106">
        <f>+'12. Analiza finansowa'!L54</f>
        <v>0</v>
      </c>
      <c r="M31" s="106">
        <f>+'12. Analiza finansowa'!M54</f>
        <v>0</v>
      </c>
      <c r="N31" s="106">
        <f>+'12. Analiza finansowa'!N54</f>
        <v>0</v>
      </c>
      <c r="O31" s="106">
        <f>+'12. Analiza finansowa'!O54</f>
        <v>0</v>
      </c>
      <c r="P31" s="106">
        <f>+'12. Analiza finansowa'!P54</f>
        <v>0</v>
      </c>
      <c r="Q31" s="106">
        <f>+'12. Analiza finansowa'!Q54</f>
        <v>0</v>
      </c>
      <c r="R31" s="106">
        <f>+'12. Analiza finansowa'!R54</f>
        <v>0</v>
      </c>
      <c r="S31" s="100"/>
      <c r="T31" s="100"/>
      <c r="U31" s="100"/>
      <c r="V31" s="100"/>
      <c r="W31" s="100"/>
      <c r="X31" s="100"/>
      <c r="Y31" s="100"/>
      <c r="Z31" s="100"/>
      <c r="AA31" s="100"/>
      <c r="AB31" s="100"/>
    </row>
    <row r="32" spans="2:28" s="191" customFormat="1">
      <c r="B32" s="189" t="s">
        <v>18</v>
      </c>
      <c r="C32" s="190" t="s">
        <v>75</v>
      </c>
      <c r="D32" s="106">
        <f t="shared" ref="D32:R32" si="7">D13</f>
        <v>0</v>
      </c>
      <c r="E32" s="106">
        <f t="shared" si="7"/>
        <v>0</v>
      </c>
      <c r="F32" s="106">
        <f t="shared" si="7"/>
        <v>0</v>
      </c>
      <c r="G32" s="106">
        <f t="shared" si="7"/>
        <v>0</v>
      </c>
      <c r="H32" s="106">
        <f t="shared" si="7"/>
        <v>0</v>
      </c>
      <c r="I32" s="106">
        <f t="shared" si="7"/>
        <v>0</v>
      </c>
      <c r="J32" s="106">
        <f t="shared" si="7"/>
        <v>0</v>
      </c>
      <c r="K32" s="106">
        <f t="shared" si="7"/>
        <v>0</v>
      </c>
      <c r="L32" s="106">
        <f t="shared" si="7"/>
        <v>0</v>
      </c>
      <c r="M32" s="106">
        <f t="shared" si="7"/>
        <v>0</v>
      </c>
      <c r="N32" s="106">
        <f t="shared" si="7"/>
        <v>0</v>
      </c>
      <c r="O32" s="106">
        <f t="shared" si="7"/>
        <v>0</v>
      </c>
      <c r="P32" s="106">
        <f t="shared" si="7"/>
        <v>0</v>
      </c>
      <c r="Q32" s="106">
        <f t="shared" si="7"/>
        <v>0</v>
      </c>
      <c r="R32" s="106">
        <f t="shared" si="7"/>
        <v>0</v>
      </c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2:28" s="191" customFormat="1">
      <c r="B33" s="473" t="s">
        <v>76</v>
      </c>
      <c r="C33" s="474"/>
      <c r="D33" s="106">
        <f>D31+D32</f>
        <v>0</v>
      </c>
      <c r="E33" s="106">
        <f t="shared" ref="E33:R33" si="8">E31+E32</f>
        <v>0</v>
      </c>
      <c r="F33" s="106">
        <f t="shared" si="8"/>
        <v>0</v>
      </c>
      <c r="G33" s="106">
        <f t="shared" si="8"/>
        <v>0</v>
      </c>
      <c r="H33" s="106">
        <f t="shared" si="8"/>
        <v>0</v>
      </c>
      <c r="I33" s="106">
        <f t="shared" si="8"/>
        <v>0</v>
      </c>
      <c r="J33" s="106">
        <f t="shared" si="8"/>
        <v>0</v>
      </c>
      <c r="K33" s="106">
        <f t="shared" si="8"/>
        <v>0</v>
      </c>
      <c r="L33" s="106">
        <f t="shared" si="8"/>
        <v>0</v>
      </c>
      <c r="M33" s="106">
        <f t="shared" si="8"/>
        <v>0</v>
      </c>
      <c r="N33" s="106">
        <f t="shared" si="8"/>
        <v>0</v>
      </c>
      <c r="O33" s="106">
        <f t="shared" si="8"/>
        <v>0</v>
      </c>
      <c r="P33" s="106">
        <f t="shared" si="8"/>
        <v>0</v>
      </c>
      <c r="Q33" s="106">
        <f t="shared" si="8"/>
        <v>0</v>
      </c>
      <c r="R33" s="106">
        <f t="shared" si="8"/>
        <v>0</v>
      </c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2:28" s="191" customFormat="1">
      <c r="B34" s="189" t="s">
        <v>61</v>
      </c>
      <c r="C34" s="190" t="s">
        <v>38</v>
      </c>
      <c r="D34" s="106">
        <f>'12. Analiza finansowa'!D57</f>
        <v>0</v>
      </c>
      <c r="E34" s="106">
        <f>'12. Analiza finansowa'!E57</f>
        <v>0</v>
      </c>
      <c r="F34" s="106">
        <f>'12. Analiza finansowa'!F57</f>
        <v>0</v>
      </c>
      <c r="G34" s="106">
        <f>'12. Analiza finansowa'!G57</f>
        <v>0</v>
      </c>
      <c r="H34" s="106">
        <f>'12. Analiza finansowa'!H57</f>
        <v>0</v>
      </c>
      <c r="I34" s="106">
        <f>'12. Analiza finansowa'!I57</f>
        <v>0</v>
      </c>
      <c r="J34" s="106">
        <f>'12. Analiza finansowa'!J57</f>
        <v>0</v>
      </c>
      <c r="K34" s="106">
        <f>'12. Analiza finansowa'!K57</f>
        <v>0</v>
      </c>
      <c r="L34" s="106">
        <f>'12. Analiza finansowa'!L57</f>
        <v>0</v>
      </c>
      <c r="M34" s="106">
        <f>'12. Analiza finansowa'!M57</f>
        <v>0</v>
      </c>
      <c r="N34" s="106">
        <f>'12. Analiza finansowa'!N57</f>
        <v>0</v>
      </c>
      <c r="O34" s="106">
        <f>'12. Analiza finansowa'!O57</f>
        <v>0</v>
      </c>
      <c r="P34" s="106">
        <f>'12. Analiza finansowa'!P57</f>
        <v>0</v>
      </c>
      <c r="Q34" s="106">
        <f>'12. Analiza finansowa'!Q57</f>
        <v>0</v>
      </c>
      <c r="R34" s="106">
        <f>'12. Analiza finansowa'!R57</f>
        <v>0</v>
      </c>
      <c r="S34" s="100"/>
      <c r="T34" s="100"/>
      <c r="U34" s="100"/>
      <c r="V34" s="100"/>
      <c r="W34" s="100"/>
      <c r="X34" s="100"/>
      <c r="Y34" s="100"/>
      <c r="Z34" s="100"/>
      <c r="AA34" s="100"/>
      <c r="AB34" s="100"/>
    </row>
    <row r="35" spans="2:28" s="191" customFormat="1">
      <c r="B35" s="189" t="s">
        <v>77</v>
      </c>
      <c r="C35" s="190" t="s">
        <v>74</v>
      </c>
      <c r="D35" s="106">
        <f t="shared" ref="D35:R35" si="9">D11</f>
        <v>0</v>
      </c>
      <c r="E35" s="106">
        <f t="shared" si="9"/>
        <v>0</v>
      </c>
      <c r="F35" s="106">
        <f t="shared" si="9"/>
        <v>0</v>
      </c>
      <c r="G35" s="106">
        <f t="shared" si="9"/>
        <v>0</v>
      </c>
      <c r="H35" s="106">
        <f t="shared" si="9"/>
        <v>0</v>
      </c>
      <c r="I35" s="106">
        <f t="shared" si="9"/>
        <v>0</v>
      </c>
      <c r="J35" s="106">
        <f t="shared" si="9"/>
        <v>0</v>
      </c>
      <c r="K35" s="106">
        <f t="shared" si="9"/>
        <v>0</v>
      </c>
      <c r="L35" s="106">
        <f t="shared" si="9"/>
        <v>0</v>
      </c>
      <c r="M35" s="106">
        <f t="shared" si="9"/>
        <v>0</v>
      </c>
      <c r="N35" s="106">
        <f t="shared" si="9"/>
        <v>0</v>
      </c>
      <c r="O35" s="106">
        <f t="shared" si="9"/>
        <v>0</v>
      </c>
      <c r="P35" s="106">
        <f t="shared" si="9"/>
        <v>0</v>
      </c>
      <c r="Q35" s="106">
        <f t="shared" si="9"/>
        <v>0</v>
      </c>
      <c r="R35" s="106">
        <f t="shared" si="9"/>
        <v>0</v>
      </c>
      <c r="S35" s="100"/>
      <c r="T35" s="100"/>
      <c r="U35" s="100"/>
      <c r="V35" s="100"/>
      <c r="W35" s="100"/>
      <c r="X35" s="100"/>
      <c r="Y35" s="100"/>
      <c r="Z35" s="100"/>
      <c r="AA35" s="100"/>
      <c r="AB35" s="100"/>
    </row>
    <row r="36" spans="2:28" s="191" customFormat="1">
      <c r="B36" s="189" t="s">
        <v>78</v>
      </c>
      <c r="C36" s="190" t="s">
        <v>68</v>
      </c>
      <c r="D36" s="106">
        <f t="shared" ref="D36:R36" si="10">D18</f>
        <v>0</v>
      </c>
      <c r="E36" s="106">
        <f t="shared" si="10"/>
        <v>0</v>
      </c>
      <c r="F36" s="106">
        <f t="shared" si="10"/>
        <v>0</v>
      </c>
      <c r="G36" s="106">
        <f t="shared" si="10"/>
        <v>0</v>
      </c>
      <c r="H36" s="106">
        <f t="shared" si="10"/>
        <v>0</v>
      </c>
      <c r="I36" s="106">
        <f t="shared" si="10"/>
        <v>0</v>
      </c>
      <c r="J36" s="106">
        <f t="shared" si="10"/>
        <v>0</v>
      </c>
      <c r="K36" s="106">
        <f t="shared" si="10"/>
        <v>0</v>
      </c>
      <c r="L36" s="106">
        <f t="shared" si="10"/>
        <v>0</v>
      </c>
      <c r="M36" s="106">
        <f t="shared" si="10"/>
        <v>0</v>
      </c>
      <c r="N36" s="106">
        <f t="shared" si="10"/>
        <v>0</v>
      </c>
      <c r="O36" s="106">
        <f t="shared" si="10"/>
        <v>0</v>
      </c>
      <c r="P36" s="106">
        <f t="shared" si="10"/>
        <v>0</v>
      </c>
      <c r="Q36" s="106">
        <f t="shared" si="10"/>
        <v>0</v>
      </c>
      <c r="R36" s="106">
        <f t="shared" si="10"/>
        <v>0</v>
      </c>
      <c r="S36" s="100"/>
      <c r="T36" s="100"/>
      <c r="U36" s="100"/>
      <c r="V36" s="100"/>
      <c r="W36" s="100"/>
      <c r="X36" s="100"/>
      <c r="Y36" s="100"/>
      <c r="Z36" s="100"/>
      <c r="AA36" s="100"/>
      <c r="AB36" s="100"/>
    </row>
    <row r="37" spans="2:28" s="191" customFormat="1">
      <c r="B37" s="473" t="s">
        <v>76</v>
      </c>
      <c r="C37" s="474"/>
      <c r="D37" s="106">
        <f>D34-D35+D36</f>
        <v>0</v>
      </c>
      <c r="E37" s="106">
        <f t="shared" ref="E37:R37" si="11">E34-E35+E36</f>
        <v>0</v>
      </c>
      <c r="F37" s="106">
        <f t="shared" si="11"/>
        <v>0</v>
      </c>
      <c r="G37" s="106">
        <f t="shared" si="11"/>
        <v>0</v>
      </c>
      <c r="H37" s="106">
        <f t="shared" si="11"/>
        <v>0</v>
      </c>
      <c r="I37" s="106">
        <f t="shared" si="11"/>
        <v>0</v>
      </c>
      <c r="J37" s="106">
        <f t="shared" si="11"/>
        <v>0</v>
      </c>
      <c r="K37" s="106">
        <f t="shared" si="11"/>
        <v>0</v>
      </c>
      <c r="L37" s="106">
        <f t="shared" si="11"/>
        <v>0</v>
      </c>
      <c r="M37" s="106">
        <f t="shared" si="11"/>
        <v>0</v>
      </c>
      <c r="N37" s="106">
        <f t="shared" si="11"/>
        <v>0</v>
      </c>
      <c r="O37" s="106">
        <f t="shared" si="11"/>
        <v>0</v>
      </c>
      <c r="P37" s="106">
        <f t="shared" si="11"/>
        <v>0</v>
      </c>
      <c r="Q37" s="106">
        <f t="shared" si="11"/>
        <v>0</v>
      </c>
      <c r="R37" s="106">
        <f t="shared" si="11"/>
        <v>0</v>
      </c>
      <c r="S37" s="100"/>
      <c r="T37" s="100"/>
      <c r="U37" s="100"/>
      <c r="V37" s="100"/>
      <c r="W37" s="100"/>
      <c r="X37" s="100"/>
      <c r="Y37" s="100"/>
      <c r="Z37" s="100"/>
      <c r="AA37" s="100"/>
      <c r="AB37" s="100"/>
    </row>
    <row r="38" spans="2:28">
      <c r="B38" s="192"/>
      <c r="C38" s="96" t="s">
        <v>70</v>
      </c>
      <c r="D38" s="199">
        <f>D22</f>
        <v>0.03</v>
      </c>
    </row>
    <row r="39" spans="2:28" ht="39">
      <c r="B39" s="192"/>
      <c r="C39" s="68" t="s">
        <v>79</v>
      </c>
      <c r="D39" s="200" t="e">
        <f>NPV(D38,D33:R33)/NPV(D38,D37:R37)</f>
        <v>#DIV/0!</v>
      </c>
    </row>
  </sheetData>
  <mergeCells count="7">
    <mergeCell ref="B37:C37"/>
    <mergeCell ref="C3:F3"/>
    <mergeCell ref="B5:K5"/>
    <mergeCell ref="B28:K28"/>
    <mergeCell ref="B33:C33"/>
    <mergeCell ref="C8:C9"/>
    <mergeCell ref="B8:B9"/>
  </mergeCells>
  <phoneticPr fontId="1" type="noConversion"/>
  <pageMargins left="0.47244094488188981" right="0.39370078740157483" top="1.0629921259842521" bottom="0.31496062992125984" header="0.51181102362204722" footer="0.27559055118110237"/>
  <pageSetup paperSize="9" scale="66" firstPageNumber="30" pageOrder="overThenDown" orientation="landscape" r:id="rId1"/>
  <headerFooter>
    <oddHeader>&amp;C&amp;F</oddHeader>
    <oddFooter>&amp;C&amp;A&amp;R&amp;P/&amp;N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-0.249977111117893"/>
  </sheetPr>
  <dimension ref="B1:AI104"/>
  <sheetViews>
    <sheetView view="pageBreakPreview" topLeftCell="B1" zoomScale="85" zoomScaleNormal="85" zoomScaleSheetLayoutView="85" zoomScalePageLayoutView="140" workbookViewId="0">
      <selection activeCell="H6" sqref="E6:H6"/>
    </sheetView>
  </sheetViews>
  <sheetFormatPr defaultColWidth="9.1796875" defaultRowHeight="13"/>
  <cols>
    <col min="1" max="1" width="10.81640625" style="40" customWidth="1"/>
    <col min="2" max="2" width="12.1796875" style="40" customWidth="1"/>
    <col min="3" max="3" width="29.453125" style="40" customWidth="1"/>
    <col min="4" max="4" width="19.7265625" style="40" bestFit="1" customWidth="1"/>
    <col min="5" max="30" width="12.7265625" style="40" customWidth="1"/>
    <col min="31" max="16384" width="9.1796875" style="40"/>
  </cols>
  <sheetData>
    <row r="1" spans="2:30">
      <c r="B1" s="41"/>
      <c r="C1" s="41"/>
      <c r="D1" s="41"/>
      <c r="E1" s="32"/>
      <c r="F1" s="32">
        <v>1</v>
      </c>
      <c r="G1" s="32">
        <f>F1+1</f>
        <v>2</v>
      </c>
      <c r="H1" s="32">
        <f t="shared" ref="H1:T2" si="0">G1+1</f>
        <v>3</v>
      </c>
      <c r="I1" s="32">
        <f t="shared" si="0"/>
        <v>4</v>
      </c>
      <c r="J1" s="32">
        <f t="shared" si="0"/>
        <v>5</v>
      </c>
      <c r="K1" s="32">
        <f t="shared" si="0"/>
        <v>6</v>
      </c>
      <c r="L1" s="32">
        <f t="shared" si="0"/>
        <v>7</v>
      </c>
      <c r="M1" s="32">
        <f t="shared" si="0"/>
        <v>8</v>
      </c>
      <c r="N1" s="32">
        <f t="shared" si="0"/>
        <v>9</v>
      </c>
      <c r="O1" s="32">
        <f t="shared" si="0"/>
        <v>10</v>
      </c>
      <c r="P1" s="32">
        <f t="shared" si="0"/>
        <v>11</v>
      </c>
      <c r="Q1" s="32">
        <f t="shared" si="0"/>
        <v>12</v>
      </c>
      <c r="R1" s="32">
        <f t="shared" si="0"/>
        <v>13</v>
      </c>
      <c r="S1" s="32">
        <f t="shared" si="0"/>
        <v>14</v>
      </c>
      <c r="T1" s="32">
        <f t="shared" si="0"/>
        <v>15</v>
      </c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2:30">
      <c r="B2" s="41"/>
      <c r="C2" s="15"/>
      <c r="D2" s="42"/>
      <c r="E2" s="43"/>
      <c r="F2" s="19">
        <f>'3. Założenia'!C42</f>
        <v>2024</v>
      </c>
      <c r="G2" s="19">
        <f>F2+1</f>
        <v>2025</v>
      </c>
      <c r="H2" s="19">
        <f t="shared" si="0"/>
        <v>2026</v>
      </c>
      <c r="I2" s="19">
        <f t="shared" si="0"/>
        <v>2027</v>
      </c>
      <c r="J2" s="19">
        <f t="shared" si="0"/>
        <v>2028</v>
      </c>
      <c r="K2" s="19">
        <f t="shared" si="0"/>
        <v>2029</v>
      </c>
      <c r="L2" s="19">
        <f t="shared" si="0"/>
        <v>2030</v>
      </c>
      <c r="M2" s="19">
        <f t="shared" si="0"/>
        <v>2031</v>
      </c>
      <c r="N2" s="19">
        <f t="shared" si="0"/>
        <v>2032</v>
      </c>
      <c r="O2" s="19">
        <f t="shared" si="0"/>
        <v>2033</v>
      </c>
      <c r="P2" s="19">
        <f t="shared" si="0"/>
        <v>2034</v>
      </c>
      <c r="Q2" s="19">
        <f t="shared" si="0"/>
        <v>2035</v>
      </c>
      <c r="R2" s="19">
        <f t="shared" si="0"/>
        <v>2036</v>
      </c>
      <c r="S2" s="19">
        <f t="shared" si="0"/>
        <v>2037</v>
      </c>
      <c r="T2" s="19">
        <f t="shared" si="0"/>
        <v>2038</v>
      </c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2:30">
      <c r="B3" s="41"/>
      <c r="C3" s="447" t="s">
        <v>305</v>
      </c>
      <c r="D3" s="42" t="s">
        <v>306</v>
      </c>
      <c r="E3" s="19">
        <f>IF('3. Założenia'!$C$48='7. Wynagrodzenie partnera'!F2,'3. Założenia'!$C$47,0)</f>
        <v>0</v>
      </c>
      <c r="F3" s="19">
        <f>IF('3. Założenia'!$C$48='7. Wynagrodzenie partnera'!F2,'3. Założenia'!$C$47,0)</f>
        <v>0</v>
      </c>
      <c r="G3" s="19">
        <f>IF('3. Założenia'!$C$48='7. Wynagrodzenie partnera'!G2,'3. Założenia'!$C$47,0)</f>
        <v>0</v>
      </c>
      <c r="H3" s="19">
        <f>IF('3. Założenia'!$C$48='7. Wynagrodzenie partnera'!H2,'3. Założenia'!$C$47,0)</f>
        <v>0</v>
      </c>
      <c r="I3" s="19">
        <f>IF('3. Założenia'!$C$48='7. Wynagrodzenie partnera'!I2,'3. Założenia'!$C$47,0)</f>
        <v>0</v>
      </c>
      <c r="J3" s="19">
        <f>IF('3. Założenia'!$C$48='7. Wynagrodzenie partnera'!J2,'3. Założenia'!$C$47,0)</f>
        <v>0</v>
      </c>
      <c r="K3" s="19">
        <f>IF('3. Założenia'!$C$48='7. Wynagrodzenie partnera'!K2,'3. Założenia'!$C$47,0)</f>
        <v>0</v>
      </c>
      <c r="L3" s="19">
        <f>IF('3. Założenia'!$C$48='7. Wynagrodzenie partnera'!L2,'3. Założenia'!$C$47,0)</f>
        <v>0</v>
      </c>
      <c r="M3" s="19">
        <f>IF('3. Założenia'!$C$48='7. Wynagrodzenie partnera'!M2,'3. Założenia'!$C$47,0)</f>
        <v>0</v>
      </c>
      <c r="N3" s="19">
        <f>IF('3. Założenia'!$C$48='7. Wynagrodzenie partnera'!N2,'3. Założenia'!$C$47,0)</f>
        <v>0</v>
      </c>
      <c r="O3" s="19">
        <f>IF('3. Założenia'!$C$48='7. Wynagrodzenie partnera'!O2,'3. Założenia'!$C$47,0)</f>
        <v>0</v>
      </c>
      <c r="P3" s="19">
        <f>IF('3. Założenia'!$C$48='7. Wynagrodzenie partnera'!P2,'3. Założenia'!$C$47,0)</f>
        <v>0</v>
      </c>
      <c r="Q3" s="19">
        <f>IF('3. Założenia'!$C$48='7. Wynagrodzenie partnera'!Q2,'3. Założenia'!$C$47,0)</f>
        <v>0</v>
      </c>
      <c r="R3" s="19">
        <f>IF('3. Założenia'!$C$48='7. Wynagrodzenie partnera'!R2,'3. Założenia'!$C$47,0)</f>
        <v>0</v>
      </c>
      <c r="S3" s="19">
        <f>IF('3. Założenia'!$C$48='7. Wynagrodzenie partnera'!S2,'3. Założenia'!$C$47,0)</f>
        <v>0</v>
      </c>
      <c r="T3" s="19">
        <f>IF('3. Założenia'!$C$48='7. Wynagrodzenie partnera'!T2,'3. Założenia'!$C$47,0)</f>
        <v>0</v>
      </c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2:30">
      <c r="B4" s="41"/>
      <c r="C4" s="447"/>
      <c r="D4" s="42" t="s">
        <v>307</v>
      </c>
      <c r="E4" s="19">
        <f>IF('3. Założenia'!$C$48='7. Wynagrodzenie partnera'!F2,'3. Założenia'!$C$48,0)</f>
        <v>0</v>
      </c>
      <c r="F4" s="19">
        <f>IF('3. Założenia'!$C$48='7. Wynagrodzenie partnera'!F2,'3. Założenia'!$C$48,0)</f>
        <v>0</v>
      </c>
      <c r="G4" s="19">
        <f>IF('3. Założenia'!$C$48='7. Wynagrodzenie partnera'!G2,'3. Założenia'!$C$48,0)</f>
        <v>0</v>
      </c>
      <c r="H4" s="19">
        <f>IF('3. Założenia'!$C$48='7. Wynagrodzenie partnera'!H2,'3. Założenia'!$C$48,0)</f>
        <v>0</v>
      </c>
      <c r="I4" s="19">
        <f>IF('3. Założenia'!$C$48='7. Wynagrodzenie partnera'!I2,'3. Założenia'!$C$48,0)</f>
        <v>0</v>
      </c>
      <c r="J4" s="19">
        <f>IF('3. Założenia'!$C$48='7. Wynagrodzenie partnera'!J2,'3. Założenia'!$C$48,0)</f>
        <v>0</v>
      </c>
      <c r="K4" s="19">
        <f>IF('3. Założenia'!$C$48='7. Wynagrodzenie partnera'!K2,'3. Założenia'!$C$48,0)</f>
        <v>0</v>
      </c>
      <c r="L4" s="19">
        <f>IF('3. Założenia'!$C$48='7. Wynagrodzenie partnera'!L2,'3. Założenia'!$C$48,0)</f>
        <v>0</v>
      </c>
      <c r="M4" s="19">
        <f>IF('3. Założenia'!$C$48='7. Wynagrodzenie partnera'!M2,'3. Założenia'!$C$48,0)</f>
        <v>0</v>
      </c>
      <c r="N4" s="19">
        <f>IF('3. Założenia'!$C$48='7. Wynagrodzenie partnera'!N2,'3. Założenia'!$C$48,0)</f>
        <v>0</v>
      </c>
      <c r="O4" s="19">
        <f>IF('3. Założenia'!$C$48='7. Wynagrodzenie partnera'!O2,'3. Założenia'!$C$48,0)</f>
        <v>0</v>
      </c>
      <c r="P4" s="19">
        <f>IF('3. Założenia'!$C$48='7. Wynagrodzenie partnera'!P2,'3. Założenia'!$C$48,0)</f>
        <v>0</v>
      </c>
      <c r="Q4" s="19">
        <f>IF('3. Założenia'!$C$48='7. Wynagrodzenie partnera'!Q2,'3. Założenia'!$C$48,0)</f>
        <v>0</v>
      </c>
      <c r="R4" s="19">
        <f>IF('3. Założenia'!$C$48='7. Wynagrodzenie partnera'!R2,'3. Założenia'!$C$48,0)</f>
        <v>0</v>
      </c>
      <c r="S4" s="19">
        <f>IF('3. Założenia'!$C$48='7. Wynagrodzenie partnera'!S2,'3. Założenia'!$C$48,0)</f>
        <v>0</v>
      </c>
      <c r="T4" s="19">
        <f>IF('3. Założenia'!$C$48='7. Wynagrodzenie partnera'!T2,'3. Założenia'!$C$48,0)</f>
        <v>0</v>
      </c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2:30">
      <c r="B5" s="41"/>
      <c r="C5" s="15"/>
      <c r="D5" s="42"/>
      <c r="E5" s="19">
        <f>IF(E2&gt;='3. Założenia'!$C$48,1,0)</f>
        <v>0</v>
      </c>
      <c r="F5" s="19">
        <f>IF(F2&gt;='3. Założenia'!$C$48,1,0)</f>
        <v>0</v>
      </c>
      <c r="G5" s="19">
        <f>IF(G2&gt;='3. Założenia'!$C$48,1,0)</f>
        <v>1</v>
      </c>
      <c r="H5" s="19">
        <f>IF(H2&gt;='3. Założenia'!$C$48,1,0)</f>
        <v>1</v>
      </c>
      <c r="I5" s="19">
        <f>IF(I2&gt;='3. Założenia'!$C$48,1,0)</f>
        <v>1</v>
      </c>
      <c r="J5" s="19">
        <f>IF(J2&gt;='3. Założenia'!$C$48,1,0)</f>
        <v>1</v>
      </c>
      <c r="K5" s="19">
        <f>IF(K2&gt;='3. Założenia'!$C$48,1,0)</f>
        <v>1</v>
      </c>
      <c r="L5" s="19">
        <f>IF(L2&gt;='3. Założenia'!$C$48,1,0)</f>
        <v>1</v>
      </c>
      <c r="M5" s="19">
        <f>IF(M2&gt;='3. Założenia'!$C$48,1,0)</f>
        <v>1</v>
      </c>
      <c r="N5" s="19">
        <f>IF(N2&gt;='3. Założenia'!$C$48,1,0)</f>
        <v>1</v>
      </c>
      <c r="O5" s="19">
        <f>IF(O2&gt;='3. Założenia'!$C$48,1,0)</f>
        <v>1</v>
      </c>
      <c r="P5" s="19">
        <f>IF(P2&gt;='3. Założenia'!$C$48,1,0)</f>
        <v>1</v>
      </c>
      <c r="Q5" s="19">
        <f>IF(Q2&gt;='3. Założenia'!$C$48,1,0)</f>
        <v>1</v>
      </c>
      <c r="R5" s="19">
        <f>IF(R2&gt;='3. Założenia'!$C$48,1,0)</f>
        <v>1</v>
      </c>
      <c r="S5" s="19">
        <f>IF(S2&gt;='3. Założenia'!$C$48,1,0)</f>
        <v>1</v>
      </c>
      <c r="T5" s="19">
        <f>IF(T2&gt;='3. Założenia'!$C$48,1,0)</f>
        <v>1</v>
      </c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2:30">
      <c r="B6" s="41"/>
      <c r="C6" s="138"/>
      <c r="D6" s="42"/>
      <c r="E6" s="19">
        <f t="shared" ref="E6:G6" si="1">IF(E5=0,0,IF(E3=0,12,12-E3))</f>
        <v>0</v>
      </c>
      <c r="F6" s="19">
        <f t="shared" si="1"/>
        <v>0</v>
      </c>
      <c r="G6" s="19">
        <f t="shared" si="1"/>
        <v>12</v>
      </c>
      <c r="H6" s="19">
        <f>IF(H5=0,0,IF(H3=0,12,12-H3))</f>
        <v>12</v>
      </c>
      <c r="I6" s="19">
        <f t="shared" ref="I6:T6" si="2">IF(I5=0,0,IF(I3=0,12,12-I3))</f>
        <v>12</v>
      </c>
      <c r="J6" s="19">
        <f t="shared" si="2"/>
        <v>12</v>
      </c>
      <c r="K6" s="19">
        <f t="shared" si="2"/>
        <v>12</v>
      </c>
      <c r="L6" s="19">
        <f t="shared" si="2"/>
        <v>12</v>
      </c>
      <c r="M6" s="19">
        <f t="shared" si="2"/>
        <v>12</v>
      </c>
      <c r="N6" s="19">
        <f t="shared" si="2"/>
        <v>12</v>
      </c>
      <c r="O6" s="19">
        <f t="shared" si="2"/>
        <v>12</v>
      </c>
      <c r="P6" s="19">
        <f t="shared" si="2"/>
        <v>12</v>
      </c>
      <c r="Q6" s="19">
        <f t="shared" si="2"/>
        <v>12</v>
      </c>
      <c r="R6" s="19">
        <f t="shared" si="2"/>
        <v>12</v>
      </c>
      <c r="S6" s="19">
        <f t="shared" si="2"/>
        <v>12</v>
      </c>
      <c r="T6" s="19">
        <f t="shared" si="2"/>
        <v>12</v>
      </c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2:30">
      <c r="B7" s="41"/>
      <c r="C7" s="15"/>
      <c r="D7" s="42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2:30">
      <c r="B8" s="41"/>
      <c r="C8" s="15"/>
      <c r="D8" s="42"/>
      <c r="E8" s="4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2:30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2:30">
      <c r="B10" s="18" t="s">
        <v>372</v>
      </c>
      <c r="C10" s="26"/>
      <c r="D10" s="24"/>
      <c r="E10" s="24"/>
      <c r="F10" s="17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2:30">
      <c r="B11" s="224"/>
      <c r="C11" s="225"/>
      <c r="D11" s="226"/>
      <c r="E11" s="33" t="s">
        <v>90</v>
      </c>
      <c r="F11" s="227">
        <f>F2</f>
        <v>2024</v>
      </c>
      <c r="G11" s="227">
        <f t="shared" ref="G11:T11" si="3">G2</f>
        <v>2025</v>
      </c>
      <c r="H11" s="227">
        <f t="shared" si="3"/>
        <v>2026</v>
      </c>
      <c r="I11" s="227">
        <f t="shared" si="3"/>
        <v>2027</v>
      </c>
      <c r="J11" s="227">
        <f t="shared" si="3"/>
        <v>2028</v>
      </c>
      <c r="K11" s="227">
        <f t="shared" si="3"/>
        <v>2029</v>
      </c>
      <c r="L11" s="227">
        <f t="shared" si="3"/>
        <v>2030</v>
      </c>
      <c r="M11" s="227">
        <f t="shared" si="3"/>
        <v>2031</v>
      </c>
      <c r="N11" s="227">
        <f t="shared" si="3"/>
        <v>2032</v>
      </c>
      <c r="O11" s="227">
        <f t="shared" si="3"/>
        <v>2033</v>
      </c>
      <c r="P11" s="227">
        <f t="shared" si="3"/>
        <v>2034</v>
      </c>
      <c r="Q11" s="227">
        <f t="shared" si="3"/>
        <v>2035</v>
      </c>
      <c r="R11" s="227">
        <f t="shared" si="3"/>
        <v>2036</v>
      </c>
      <c r="S11" s="227">
        <f t="shared" si="3"/>
        <v>2037</v>
      </c>
      <c r="T11" s="227">
        <f t="shared" si="3"/>
        <v>2038</v>
      </c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2:30" s="216" customFormat="1">
      <c r="B12" s="215" t="s">
        <v>9</v>
      </c>
      <c r="C12" s="449" t="s">
        <v>42</v>
      </c>
      <c r="D12" s="450"/>
      <c r="E12" s="218" t="s">
        <v>164</v>
      </c>
      <c r="F12" s="218">
        <f t="shared" ref="F12:T12" si="4">F13+F14</f>
        <v>0</v>
      </c>
      <c r="G12" s="218">
        <f t="shared" si="4"/>
        <v>0</v>
      </c>
      <c r="H12" s="218">
        <f t="shared" si="4"/>
        <v>0</v>
      </c>
      <c r="I12" s="218">
        <f t="shared" si="4"/>
        <v>0</v>
      </c>
      <c r="J12" s="218">
        <f t="shared" si="4"/>
        <v>0</v>
      </c>
      <c r="K12" s="218">
        <f t="shared" si="4"/>
        <v>0</v>
      </c>
      <c r="L12" s="218">
        <f t="shared" si="4"/>
        <v>0</v>
      </c>
      <c r="M12" s="218">
        <f t="shared" si="4"/>
        <v>0</v>
      </c>
      <c r="N12" s="218">
        <f t="shared" si="4"/>
        <v>0</v>
      </c>
      <c r="O12" s="218">
        <f t="shared" si="4"/>
        <v>0</v>
      </c>
      <c r="P12" s="218">
        <f t="shared" si="4"/>
        <v>0</v>
      </c>
      <c r="Q12" s="218">
        <f t="shared" si="4"/>
        <v>0</v>
      </c>
      <c r="R12" s="218">
        <f t="shared" si="4"/>
        <v>0</v>
      </c>
      <c r="S12" s="218">
        <f t="shared" si="4"/>
        <v>0</v>
      </c>
      <c r="T12" s="218">
        <f t="shared" si="4"/>
        <v>0</v>
      </c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2:30">
      <c r="B13" s="39" t="s">
        <v>21</v>
      </c>
      <c r="C13" s="480" t="s">
        <v>43</v>
      </c>
      <c r="D13" s="481"/>
      <c r="E13" s="219" t="s">
        <v>164</v>
      </c>
      <c r="F13" s="219">
        <f>'12. Analiza finansowa'!D55*(1+$D$47)</f>
        <v>0</v>
      </c>
      <c r="G13" s="219">
        <f>'12. Analiza finansowa'!E55*(1+$D$47)</f>
        <v>0</v>
      </c>
      <c r="H13" s="219">
        <f>'12. Analiza finansowa'!F55*(1+$D$47)</f>
        <v>0</v>
      </c>
      <c r="I13" s="219">
        <f>'12. Analiza finansowa'!G55*(1+$D$47)</f>
        <v>0</v>
      </c>
      <c r="J13" s="219">
        <f>'12. Analiza finansowa'!H55*(1+$D$47)</f>
        <v>0</v>
      </c>
      <c r="K13" s="219">
        <f>'12. Analiza finansowa'!I55*(1+$D$47)</f>
        <v>0</v>
      </c>
      <c r="L13" s="219">
        <f>'12. Analiza finansowa'!J55*(1+$D$47)</f>
        <v>0</v>
      </c>
      <c r="M13" s="219">
        <f>'12. Analiza finansowa'!K55*(1+$D$47)</f>
        <v>0</v>
      </c>
      <c r="N13" s="219">
        <f>'12. Analiza finansowa'!L55*(1+$D$47)</f>
        <v>0</v>
      </c>
      <c r="O13" s="219">
        <f>'12. Analiza finansowa'!M55*(1+$D$47)</f>
        <v>0</v>
      </c>
      <c r="P13" s="219">
        <f>'12. Analiza finansowa'!N55*(1+$D$47)</f>
        <v>0</v>
      </c>
      <c r="Q13" s="219">
        <f>'12. Analiza finansowa'!O55*(1+$D$47)</f>
        <v>0</v>
      </c>
      <c r="R13" s="219">
        <f>'12. Analiza finansowa'!P55*(1+$D$47)</f>
        <v>0</v>
      </c>
      <c r="S13" s="219">
        <f>'12. Analiza finansowa'!Q55*(1+$D$47)</f>
        <v>0</v>
      </c>
      <c r="T13" s="219">
        <f>'12. Analiza finansowa'!R55*(1+$D$47)</f>
        <v>0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2:30">
      <c r="B14" s="39" t="s">
        <v>16</v>
      </c>
      <c r="C14" s="480" t="s">
        <v>3</v>
      </c>
      <c r="D14" s="481"/>
      <c r="E14" s="219" t="s">
        <v>164</v>
      </c>
      <c r="F14" s="219">
        <f>'12. Analiza finansowa'!D56*(1+$D$45)</f>
        <v>0</v>
      </c>
      <c r="G14" s="219">
        <f>'12. Analiza finansowa'!E56*(1+$D$45)</f>
        <v>0</v>
      </c>
      <c r="H14" s="219">
        <f>'12. Analiza finansowa'!F56*(1+$D$45)</f>
        <v>0</v>
      </c>
      <c r="I14" s="219">
        <f>'12. Analiza finansowa'!G56*(1+$D$45)</f>
        <v>0</v>
      </c>
      <c r="J14" s="219">
        <f>'12. Analiza finansowa'!H56*(1+$D$45)</f>
        <v>0</v>
      </c>
      <c r="K14" s="219">
        <f>'12. Analiza finansowa'!I56*(1+$D$45)</f>
        <v>0</v>
      </c>
      <c r="L14" s="219">
        <f>'12. Analiza finansowa'!J56*(1+$D$45)</f>
        <v>0</v>
      </c>
      <c r="M14" s="219">
        <f>'12. Analiza finansowa'!K56*(1+$D$45)</f>
        <v>0</v>
      </c>
      <c r="N14" s="219">
        <f>'12. Analiza finansowa'!L56*(1+$D$45)</f>
        <v>0</v>
      </c>
      <c r="O14" s="219">
        <f>'12. Analiza finansowa'!M56*(1+$D$45)</f>
        <v>0</v>
      </c>
      <c r="P14" s="219">
        <f>'12. Analiza finansowa'!N56*(1+$D$45)</f>
        <v>0</v>
      </c>
      <c r="Q14" s="219">
        <f>'12. Analiza finansowa'!O56*(1+$D$45)</f>
        <v>0</v>
      </c>
      <c r="R14" s="219">
        <f>'12. Analiza finansowa'!P56*(1+$D$45)</f>
        <v>0</v>
      </c>
      <c r="S14" s="219">
        <f>'12. Analiza finansowa'!Q56*(1+$D$45)</f>
        <v>0</v>
      </c>
      <c r="T14" s="219">
        <f>'12. Analiza finansowa'!R56*(1+$D$45)</f>
        <v>0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2:30" s="216" customFormat="1">
      <c r="B15" s="215" t="s">
        <v>18</v>
      </c>
      <c r="C15" s="484" t="s">
        <v>44</v>
      </c>
      <c r="D15" s="485"/>
      <c r="E15" s="218" t="s">
        <v>164</v>
      </c>
      <c r="F15" s="218">
        <f t="shared" ref="F15:T15" si="5">F16+F17+F18</f>
        <v>0</v>
      </c>
      <c r="G15" s="218">
        <f t="shared" si="5"/>
        <v>0</v>
      </c>
      <c r="H15" s="218">
        <f t="shared" si="5"/>
        <v>0</v>
      </c>
      <c r="I15" s="218">
        <f t="shared" si="5"/>
        <v>0</v>
      </c>
      <c r="J15" s="218">
        <f t="shared" si="5"/>
        <v>0</v>
      </c>
      <c r="K15" s="218">
        <f t="shared" si="5"/>
        <v>0</v>
      </c>
      <c r="L15" s="218">
        <f t="shared" si="5"/>
        <v>0</v>
      </c>
      <c r="M15" s="218">
        <f t="shared" si="5"/>
        <v>0</v>
      </c>
      <c r="N15" s="218">
        <f t="shared" si="5"/>
        <v>0</v>
      </c>
      <c r="O15" s="218">
        <f t="shared" si="5"/>
        <v>0</v>
      </c>
      <c r="P15" s="218">
        <f t="shared" si="5"/>
        <v>0</v>
      </c>
      <c r="Q15" s="218">
        <f t="shared" si="5"/>
        <v>0</v>
      </c>
      <c r="R15" s="218">
        <f t="shared" si="5"/>
        <v>0</v>
      </c>
      <c r="S15" s="218">
        <f t="shared" si="5"/>
        <v>0</v>
      </c>
      <c r="T15" s="218">
        <f t="shared" si="5"/>
        <v>0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2:30">
      <c r="B16" s="39" t="s">
        <v>21</v>
      </c>
      <c r="C16" s="480" t="s">
        <v>45</v>
      </c>
      <c r="D16" s="481"/>
      <c r="E16" s="219" t="s">
        <v>164</v>
      </c>
      <c r="F16" s="219">
        <f>'12. Analiza finansowa'!D58*(1+$D$45)</f>
        <v>0</v>
      </c>
      <c r="G16" s="219">
        <f>'12. Analiza finansowa'!E58*(1+$D$45)</f>
        <v>0</v>
      </c>
      <c r="H16" s="219">
        <f>'12. Analiza finansowa'!F58*(1+$D$45)</f>
        <v>0</v>
      </c>
      <c r="I16" s="219">
        <f>'12. Analiza finansowa'!G58*(1+$D$45)</f>
        <v>0</v>
      </c>
      <c r="J16" s="219">
        <f>'12. Analiza finansowa'!H58*(1+$D$45)</f>
        <v>0</v>
      </c>
      <c r="K16" s="219">
        <f>'12. Analiza finansowa'!I58*(1+$D$45)</f>
        <v>0</v>
      </c>
      <c r="L16" s="219">
        <f>'12. Analiza finansowa'!J58*(1+$D$45)</f>
        <v>0</v>
      </c>
      <c r="M16" s="219">
        <f>'12. Analiza finansowa'!K58*(1+$D$45)</f>
        <v>0</v>
      </c>
      <c r="N16" s="219">
        <f>'12. Analiza finansowa'!L58*(1+$D$45)</f>
        <v>0</v>
      </c>
      <c r="O16" s="219">
        <f>'12. Analiza finansowa'!M58*(1+$D$45)</f>
        <v>0</v>
      </c>
      <c r="P16" s="219">
        <f>'12. Analiza finansowa'!N58*(1+$D$45)</f>
        <v>0</v>
      </c>
      <c r="Q16" s="219">
        <f>'12. Analiza finansowa'!O58*(1+$D$45)</f>
        <v>0</v>
      </c>
      <c r="R16" s="219">
        <f>'12. Analiza finansowa'!P58*(1+$D$45)</f>
        <v>0</v>
      </c>
      <c r="S16" s="219">
        <f>'12. Analiza finansowa'!Q58*(1+$D$45)</f>
        <v>0</v>
      </c>
      <c r="T16" s="219">
        <f>'12. Analiza finansowa'!R58*(1+$D$45)</f>
        <v>0</v>
      </c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2:35">
      <c r="B17" s="39" t="s">
        <v>16</v>
      </c>
      <c r="C17" s="480" t="s">
        <v>423</v>
      </c>
      <c r="D17" s="481"/>
      <c r="E17" s="219" t="s">
        <v>164</v>
      </c>
      <c r="F17" s="219">
        <f>'12. Analiza finansowa'!D59*(1+$D$46)</f>
        <v>0</v>
      </c>
      <c r="G17" s="219">
        <f>'12. Analiza finansowa'!E59*(1+$D$46)</f>
        <v>0</v>
      </c>
      <c r="H17" s="219">
        <f>'12. Analiza finansowa'!F59*(1+$D$46)</f>
        <v>0</v>
      </c>
      <c r="I17" s="219">
        <f>'12. Analiza finansowa'!G59*(1+$D$46)</f>
        <v>0</v>
      </c>
      <c r="J17" s="219">
        <f>'12. Analiza finansowa'!H59*(1+$D$46)</f>
        <v>0</v>
      </c>
      <c r="K17" s="219">
        <f>'12. Analiza finansowa'!I59*(1+$D$46)</f>
        <v>0</v>
      </c>
      <c r="L17" s="219">
        <f>'12. Analiza finansowa'!J59*(1+$D$46)</f>
        <v>0</v>
      </c>
      <c r="M17" s="219">
        <f>'12. Analiza finansowa'!K59*(1+$D$46)</f>
        <v>0</v>
      </c>
      <c r="N17" s="219">
        <f>'12. Analiza finansowa'!L59*(1+$D$46)</f>
        <v>0</v>
      </c>
      <c r="O17" s="219">
        <f>'12. Analiza finansowa'!M59*(1+$D$46)</f>
        <v>0</v>
      </c>
      <c r="P17" s="219">
        <f>'12. Analiza finansowa'!N59*(1+$D$46)</f>
        <v>0</v>
      </c>
      <c r="Q17" s="219">
        <f>'12. Analiza finansowa'!O59*(1+$D$46)</f>
        <v>0</v>
      </c>
      <c r="R17" s="219">
        <f>'12. Analiza finansowa'!P59*(1+$D$46)</f>
        <v>0</v>
      </c>
      <c r="S17" s="219">
        <f>'12. Analiza finansowa'!Q59*(1+$D$46)</f>
        <v>0</v>
      </c>
      <c r="T17" s="219">
        <f>'12. Analiza finansowa'!R59*(1+$D$46)</f>
        <v>0</v>
      </c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2:35">
      <c r="B18" s="39" t="s">
        <v>29</v>
      </c>
      <c r="C18" s="480" t="s">
        <v>84</v>
      </c>
      <c r="D18" s="481"/>
      <c r="E18" s="219" t="s">
        <v>164</v>
      </c>
      <c r="F18" s="219">
        <f>'12. Analiza finansowa'!D60</f>
        <v>0</v>
      </c>
      <c r="G18" s="219">
        <f>'12. Analiza finansowa'!E60</f>
        <v>0</v>
      </c>
      <c r="H18" s="219">
        <f>'12. Analiza finansowa'!F60</f>
        <v>0</v>
      </c>
      <c r="I18" s="219">
        <f>'12. Analiza finansowa'!G60</f>
        <v>0</v>
      </c>
      <c r="J18" s="219">
        <f>'12. Analiza finansowa'!H60</f>
        <v>0</v>
      </c>
      <c r="K18" s="219">
        <f>'12. Analiza finansowa'!I60</f>
        <v>0</v>
      </c>
      <c r="L18" s="219">
        <f>'12. Analiza finansowa'!J60</f>
        <v>0</v>
      </c>
      <c r="M18" s="219">
        <f>'12. Analiza finansowa'!K60</f>
        <v>0</v>
      </c>
      <c r="N18" s="219">
        <f>'12. Analiza finansowa'!L60</f>
        <v>0</v>
      </c>
      <c r="O18" s="219">
        <f>'12. Analiza finansowa'!M60</f>
        <v>0</v>
      </c>
      <c r="P18" s="219">
        <f>'12. Analiza finansowa'!N60</f>
        <v>0</v>
      </c>
      <c r="Q18" s="219">
        <f>'12. Analiza finansowa'!O60</f>
        <v>0</v>
      </c>
      <c r="R18" s="219">
        <f>'12. Analiza finansowa'!P60</f>
        <v>0</v>
      </c>
      <c r="S18" s="219">
        <f>'12. Analiza finansowa'!Q60</f>
        <v>0</v>
      </c>
      <c r="T18" s="219">
        <f>'12. Analiza finansowa'!R60</f>
        <v>0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2:35" s="216" customFormat="1">
      <c r="B19" s="215" t="s">
        <v>46</v>
      </c>
      <c r="C19" s="449" t="s">
        <v>47</v>
      </c>
      <c r="D19" s="450"/>
      <c r="E19" s="217" t="s">
        <v>164</v>
      </c>
      <c r="F19" s="77">
        <f t="shared" ref="F19:T19" si="6">F12-F15</f>
        <v>0</v>
      </c>
      <c r="G19" s="77">
        <f t="shared" si="6"/>
        <v>0</v>
      </c>
      <c r="H19" s="77">
        <f t="shared" si="6"/>
        <v>0</v>
      </c>
      <c r="I19" s="77">
        <f t="shared" si="6"/>
        <v>0</v>
      </c>
      <c r="J19" s="77">
        <f t="shared" si="6"/>
        <v>0</v>
      </c>
      <c r="K19" s="77">
        <f t="shared" si="6"/>
        <v>0</v>
      </c>
      <c r="L19" s="77">
        <f t="shared" si="6"/>
        <v>0</v>
      </c>
      <c r="M19" s="77">
        <f t="shared" si="6"/>
        <v>0</v>
      </c>
      <c r="N19" s="77">
        <f t="shared" si="6"/>
        <v>0</v>
      </c>
      <c r="O19" s="77">
        <f t="shared" si="6"/>
        <v>0</v>
      </c>
      <c r="P19" s="77">
        <f t="shared" si="6"/>
        <v>0</v>
      </c>
      <c r="Q19" s="77">
        <f t="shared" si="6"/>
        <v>0</v>
      </c>
      <c r="R19" s="77">
        <f t="shared" si="6"/>
        <v>0</v>
      </c>
      <c r="S19" s="77">
        <f t="shared" si="6"/>
        <v>0</v>
      </c>
      <c r="T19" s="77">
        <f t="shared" si="6"/>
        <v>0</v>
      </c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2:35">
      <c r="B20" s="43"/>
      <c r="C20" s="480" t="s">
        <v>70</v>
      </c>
      <c r="D20" s="481"/>
      <c r="E20" s="38" t="s">
        <v>2</v>
      </c>
      <c r="F20" s="220">
        <f>'12. Analiza finansowa'!D62</f>
        <v>0.09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2:35">
      <c r="B21" s="43"/>
      <c r="C21" s="480" t="s">
        <v>373</v>
      </c>
      <c r="D21" s="481"/>
      <c r="E21" s="221" t="s">
        <v>101</v>
      </c>
      <c r="F21" s="221">
        <f>'12. Analiza finansowa'!D63</f>
        <v>1</v>
      </c>
      <c r="G21" s="221">
        <f>'12. Analiza finansowa'!E63</f>
        <v>0.9174311926605504</v>
      </c>
      <c r="H21" s="221">
        <f>'12. Analiza finansowa'!F63</f>
        <v>0.84167999326655996</v>
      </c>
      <c r="I21" s="221">
        <f>'12. Analiza finansowa'!G63</f>
        <v>0.77218348006106419</v>
      </c>
      <c r="J21" s="221">
        <f>'12. Analiza finansowa'!H63</f>
        <v>0.7084252110651964</v>
      </c>
      <c r="K21" s="221">
        <f>'12. Analiza finansowa'!I63</f>
        <v>0.64993138629834524</v>
      </c>
      <c r="L21" s="221">
        <f>'12. Analiza finansowa'!J63</f>
        <v>0.5962673268792158</v>
      </c>
      <c r="M21" s="221">
        <f>'12. Analiza finansowa'!K63</f>
        <v>0.54703424484331731</v>
      </c>
      <c r="N21" s="221">
        <f>'12. Analiza finansowa'!L63</f>
        <v>0.50186627967276809</v>
      </c>
      <c r="O21" s="221">
        <f>'12. Analiza finansowa'!M63</f>
        <v>0.46042777951630098</v>
      </c>
      <c r="P21" s="221">
        <f>'12. Analiza finansowa'!N63</f>
        <v>0.42241080689568894</v>
      </c>
      <c r="Q21" s="221">
        <f>'12. Analiza finansowa'!O63</f>
        <v>0.38753285036301738</v>
      </c>
      <c r="R21" s="221">
        <f>'12. Analiza finansowa'!P63</f>
        <v>0.35553472510368567</v>
      </c>
      <c r="S21" s="221">
        <f>'12. Analiza finansowa'!Q63</f>
        <v>0.32617864688411524</v>
      </c>
      <c r="T21" s="221">
        <f>'12. Analiza finansowa'!R63</f>
        <v>0.29924646503129837</v>
      </c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2:35" s="216" customFormat="1">
      <c r="B22" s="43"/>
      <c r="C22" s="449" t="s">
        <v>85</v>
      </c>
      <c r="D22" s="450"/>
      <c r="E22" s="217" t="s">
        <v>164</v>
      </c>
      <c r="F22" s="77">
        <f t="shared" ref="F22:T22" si="7">ROUND(F19*F21,2)</f>
        <v>0</v>
      </c>
      <c r="G22" s="77">
        <f t="shared" si="7"/>
        <v>0</v>
      </c>
      <c r="H22" s="77">
        <f t="shared" si="7"/>
        <v>0</v>
      </c>
      <c r="I22" s="77">
        <f t="shared" si="7"/>
        <v>0</v>
      </c>
      <c r="J22" s="77">
        <f t="shared" si="7"/>
        <v>0</v>
      </c>
      <c r="K22" s="77">
        <f t="shared" si="7"/>
        <v>0</v>
      </c>
      <c r="L22" s="77">
        <f t="shared" si="7"/>
        <v>0</v>
      </c>
      <c r="M22" s="77">
        <f t="shared" si="7"/>
        <v>0</v>
      </c>
      <c r="N22" s="77">
        <f t="shared" si="7"/>
        <v>0</v>
      </c>
      <c r="O22" s="77">
        <f t="shared" si="7"/>
        <v>0</v>
      </c>
      <c r="P22" s="77">
        <f t="shared" si="7"/>
        <v>0</v>
      </c>
      <c r="Q22" s="77">
        <f t="shared" si="7"/>
        <v>0</v>
      </c>
      <c r="R22" s="77">
        <f t="shared" si="7"/>
        <v>0</v>
      </c>
      <c r="S22" s="77">
        <f t="shared" si="7"/>
        <v>0</v>
      </c>
      <c r="T22" s="77">
        <f t="shared" si="7"/>
        <v>0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2:35" s="216" customFormat="1">
      <c r="B23" s="43"/>
      <c r="C23" s="486" t="s">
        <v>48</v>
      </c>
      <c r="D23" s="487"/>
      <c r="E23" s="217" t="s">
        <v>164</v>
      </c>
      <c r="F23" s="218">
        <f>SUM(F22:AD22)</f>
        <v>0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2:35">
      <c r="B24" s="43"/>
      <c r="C24" s="43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29"/>
      <c r="AF24" s="29"/>
      <c r="AG24" s="29"/>
      <c r="AH24" s="29"/>
      <c r="AI24" s="29"/>
    </row>
    <row r="25" spans="2:35">
      <c r="B25" s="18" t="s">
        <v>374</v>
      </c>
      <c r="C25" s="26"/>
      <c r="D25" s="24"/>
      <c r="E25" s="24"/>
      <c r="F25" s="17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29"/>
      <c r="AF25" s="29"/>
      <c r="AG25" s="29"/>
      <c r="AH25" s="29"/>
      <c r="AI25" s="29"/>
    </row>
    <row r="26" spans="2:35">
      <c r="B26" s="224"/>
      <c r="C26" s="225"/>
      <c r="D26" s="226"/>
      <c r="E26" s="33" t="s">
        <v>90</v>
      </c>
      <c r="F26" s="227">
        <f>F11</f>
        <v>2024</v>
      </c>
      <c r="G26" s="227">
        <f t="shared" ref="G26:T26" si="8">G11</f>
        <v>2025</v>
      </c>
      <c r="H26" s="227">
        <f t="shared" si="8"/>
        <v>2026</v>
      </c>
      <c r="I26" s="227">
        <f t="shared" si="8"/>
        <v>2027</v>
      </c>
      <c r="J26" s="227">
        <f t="shared" si="8"/>
        <v>2028</v>
      </c>
      <c r="K26" s="227">
        <f t="shared" si="8"/>
        <v>2029</v>
      </c>
      <c r="L26" s="227">
        <f t="shared" si="8"/>
        <v>2030</v>
      </c>
      <c r="M26" s="227">
        <f t="shared" si="8"/>
        <v>2031</v>
      </c>
      <c r="N26" s="227">
        <f t="shared" si="8"/>
        <v>2032</v>
      </c>
      <c r="O26" s="227">
        <f t="shared" si="8"/>
        <v>2033</v>
      </c>
      <c r="P26" s="227">
        <f t="shared" si="8"/>
        <v>2034</v>
      </c>
      <c r="Q26" s="227">
        <f t="shared" si="8"/>
        <v>2035</v>
      </c>
      <c r="R26" s="227">
        <f t="shared" si="8"/>
        <v>2036</v>
      </c>
      <c r="S26" s="227">
        <f t="shared" si="8"/>
        <v>2037</v>
      </c>
      <c r="T26" s="227">
        <f t="shared" si="8"/>
        <v>2038</v>
      </c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9"/>
      <c r="AF26" s="29"/>
      <c r="AG26" s="29"/>
      <c r="AH26" s="29"/>
      <c r="AI26" s="29"/>
    </row>
    <row r="27" spans="2:35">
      <c r="B27" s="215" t="s">
        <v>9</v>
      </c>
      <c r="C27" s="449" t="str">
        <f>'13. Analiza ekonomiczna'!C10</f>
        <v>Przepływy pieniężne netto z analizy finansowej</v>
      </c>
      <c r="D27" s="450"/>
      <c r="E27" s="218" t="s">
        <v>164</v>
      </c>
      <c r="F27" s="218">
        <f>F19</f>
        <v>0</v>
      </c>
      <c r="G27" s="218">
        <f t="shared" ref="G27:T27" si="9">G19</f>
        <v>0</v>
      </c>
      <c r="H27" s="218">
        <f t="shared" si="9"/>
        <v>0</v>
      </c>
      <c r="I27" s="218">
        <f t="shared" si="9"/>
        <v>0</v>
      </c>
      <c r="J27" s="218">
        <f t="shared" si="9"/>
        <v>0</v>
      </c>
      <c r="K27" s="218">
        <f t="shared" si="9"/>
        <v>0</v>
      </c>
      <c r="L27" s="218">
        <f t="shared" si="9"/>
        <v>0</v>
      </c>
      <c r="M27" s="218">
        <f t="shared" si="9"/>
        <v>0</v>
      </c>
      <c r="N27" s="218">
        <f t="shared" si="9"/>
        <v>0</v>
      </c>
      <c r="O27" s="218">
        <f t="shared" si="9"/>
        <v>0</v>
      </c>
      <c r="P27" s="218">
        <f t="shared" si="9"/>
        <v>0</v>
      </c>
      <c r="Q27" s="218">
        <f t="shared" si="9"/>
        <v>0</v>
      </c>
      <c r="R27" s="218">
        <f t="shared" si="9"/>
        <v>0</v>
      </c>
      <c r="S27" s="218">
        <f t="shared" si="9"/>
        <v>0</v>
      </c>
      <c r="T27" s="218">
        <f t="shared" si="9"/>
        <v>0</v>
      </c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29"/>
      <c r="AF27" s="29"/>
      <c r="AG27" s="29"/>
      <c r="AH27" s="29"/>
      <c r="AI27" s="29"/>
    </row>
    <row r="28" spans="2:35">
      <c r="B28" s="39" t="s">
        <v>18</v>
      </c>
      <c r="C28" s="480" t="str">
        <f>'13. Analiza ekonomiczna'!C11</f>
        <v>Korekty fiskalne</v>
      </c>
      <c r="D28" s="481"/>
      <c r="E28" s="219" t="s">
        <v>164</v>
      </c>
      <c r="F28" s="219">
        <f>'13. Analiza ekonomiczna'!D11*(1+$D$45)</f>
        <v>0</v>
      </c>
      <c r="G28" s="219">
        <f>'13. Analiza ekonomiczna'!E11*(1+$D$45)</f>
        <v>0</v>
      </c>
      <c r="H28" s="219">
        <f>'13. Analiza ekonomiczna'!F11*(1+$D$45)</f>
        <v>0</v>
      </c>
      <c r="I28" s="219">
        <f>'13. Analiza ekonomiczna'!G11*(1+$D$45)</f>
        <v>0</v>
      </c>
      <c r="J28" s="219">
        <f>'13. Analiza ekonomiczna'!H11*(1+$D$45)</f>
        <v>0</v>
      </c>
      <c r="K28" s="219">
        <f>'13. Analiza ekonomiczna'!I11*(1+$D$45)</f>
        <v>0</v>
      </c>
      <c r="L28" s="219">
        <f>'13. Analiza ekonomiczna'!J11*(1+$D$45)</f>
        <v>0</v>
      </c>
      <c r="M28" s="219">
        <f>'13. Analiza ekonomiczna'!K11*(1+$D$45)</f>
        <v>0</v>
      </c>
      <c r="N28" s="219">
        <f>'13. Analiza ekonomiczna'!L11*(1+$D$45)</f>
        <v>0</v>
      </c>
      <c r="O28" s="219">
        <f>'13. Analiza ekonomiczna'!M11*(1+$D$45)</f>
        <v>0</v>
      </c>
      <c r="P28" s="219">
        <f>'13. Analiza ekonomiczna'!N11*(1+$D$45)</f>
        <v>0</v>
      </c>
      <c r="Q28" s="219">
        <f>'13. Analiza ekonomiczna'!O11*(1+$D$45)</f>
        <v>0</v>
      </c>
      <c r="R28" s="219">
        <f>'13. Analiza ekonomiczna'!P11*(1+$D$45)</f>
        <v>0</v>
      </c>
      <c r="S28" s="219">
        <f>'13. Analiza ekonomiczna'!Q11*(1+$D$45)</f>
        <v>0</v>
      </c>
      <c r="T28" s="219">
        <f>'13. Analiza ekonomiczna'!R11*(1+$D$45)</f>
        <v>0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29"/>
      <c r="AF28" s="29"/>
      <c r="AG28" s="29"/>
      <c r="AH28" s="29"/>
      <c r="AI28" s="29"/>
    </row>
    <row r="29" spans="2:35">
      <c r="B29" s="39" t="s">
        <v>46</v>
      </c>
      <c r="C29" s="480" t="str">
        <f>'13. Analiza ekonomiczna'!C12</f>
        <v>Rachunek kosztów i korzyści społecznych</v>
      </c>
      <c r="D29" s="481"/>
      <c r="E29" s="219" t="s">
        <v>164</v>
      </c>
      <c r="F29" s="219">
        <f>F30-F35</f>
        <v>0</v>
      </c>
      <c r="G29" s="219">
        <f t="shared" ref="G29:T29" si="10">G30-G35</f>
        <v>0</v>
      </c>
      <c r="H29" s="219">
        <f t="shared" si="10"/>
        <v>0</v>
      </c>
      <c r="I29" s="219">
        <f t="shared" si="10"/>
        <v>0</v>
      </c>
      <c r="J29" s="219">
        <f t="shared" si="10"/>
        <v>0</v>
      </c>
      <c r="K29" s="219">
        <f t="shared" si="10"/>
        <v>0</v>
      </c>
      <c r="L29" s="219">
        <f t="shared" si="10"/>
        <v>0</v>
      </c>
      <c r="M29" s="219">
        <f t="shared" si="10"/>
        <v>0</v>
      </c>
      <c r="N29" s="219">
        <f t="shared" si="10"/>
        <v>0</v>
      </c>
      <c r="O29" s="219">
        <f t="shared" si="10"/>
        <v>0</v>
      </c>
      <c r="P29" s="219">
        <f t="shared" si="10"/>
        <v>0</v>
      </c>
      <c r="Q29" s="219">
        <f t="shared" si="10"/>
        <v>0</v>
      </c>
      <c r="R29" s="219">
        <f t="shared" si="10"/>
        <v>0</v>
      </c>
      <c r="S29" s="219">
        <f t="shared" si="10"/>
        <v>0</v>
      </c>
      <c r="T29" s="219">
        <f t="shared" si="10"/>
        <v>0</v>
      </c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29"/>
      <c r="AF29" s="29"/>
      <c r="AG29" s="29"/>
      <c r="AH29" s="29"/>
      <c r="AI29" s="29"/>
    </row>
    <row r="30" spans="2:35">
      <c r="B30" s="39" t="s">
        <v>21</v>
      </c>
      <c r="C30" s="392" t="str">
        <f>'13. Analiza ekonomiczna'!C13</f>
        <v>Korzyści społeczne</v>
      </c>
      <c r="D30" s="393"/>
      <c r="E30" s="219" t="s">
        <v>164</v>
      </c>
      <c r="F30" s="219">
        <f>SUM(F31:F34)</f>
        <v>0</v>
      </c>
      <c r="G30" s="219">
        <f t="shared" ref="G30:T30" si="11">SUM(G31:G34)</f>
        <v>0</v>
      </c>
      <c r="H30" s="219">
        <f t="shared" si="11"/>
        <v>0</v>
      </c>
      <c r="I30" s="219">
        <f t="shared" si="11"/>
        <v>0</v>
      </c>
      <c r="J30" s="219">
        <f t="shared" si="11"/>
        <v>0</v>
      </c>
      <c r="K30" s="219">
        <f t="shared" si="11"/>
        <v>0</v>
      </c>
      <c r="L30" s="219">
        <f t="shared" si="11"/>
        <v>0</v>
      </c>
      <c r="M30" s="219">
        <f t="shared" si="11"/>
        <v>0</v>
      </c>
      <c r="N30" s="219">
        <f t="shared" si="11"/>
        <v>0</v>
      </c>
      <c r="O30" s="219">
        <f t="shared" si="11"/>
        <v>0</v>
      </c>
      <c r="P30" s="219">
        <f t="shared" si="11"/>
        <v>0</v>
      </c>
      <c r="Q30" s="219">
        <f t="shared" si="11"/>
        <v>0</v>
      </c>
      <c r="R30" s="219">
        <f t="shared" si="11"/>
        <v>0</v>
      </c>
      <c r="S30" s="219">
        <f t="shared" si="11"/>
        <v>0</v>
      </c>
      <c r="T30" s="219">
        <f t="shared" si="11"/>
        <v>0</v>
      </c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29"/>
      <c r="AF30" s="29"/>
      <c r="AG30" s="29"/>
      <c r="AH30" s="29"/>
      <c r="AI30" s="29"/>
    </row>
    <row r="31" spans="2:35">
      <c r="B31" s="39" t="s">
        <v>12</v>
      </c>
      <c r="C31" s="480">
        <f>'13. Analiza ekonomiczna'!C14</f>
        <v>0</v>
      </c>
      <c r="D31" s="481"/>
      <c r="E31" s="219" t="s">
        <v>164</v>
      </c>
      <c r="F31" s="219">
        <f>'13. Analiza ekonomiczna'!D14</f>
        <v>0</v>
      </c>
      <c r="G31" s="219">
        <f>'13. Analiza ekonomiczna'!E14</f>
        <v>0</v>
      </c>
      <c r="H31" s="219">
        <f>'13. Analiza ekonomiczna'!F14</f>
        <v>0</v>
      </c>
      <c r="I31" s="219">
        <f>'13. Analiza ekonomiczna'!G14</f>
        <v>0</v>
      </c>
      <c r="J31" s="219">
        <f>'13. Analiza ekonomiczna'!H14</f>
        <v>0</v>
      </c>
      <c r="K31" s="219">
        <f>'13. Analiza ekonomiczna'!I14</f>
        <v>0</v>
      </c>
      <c r="L31" s="219">
        <f>'13. Analiza ekonomiczna'!J14</f>
        <v>0</v>
      </c>
      <c r="M31" s="219">
        <f>'13. Analiza ekonomiczna'!K14</f>
        <v>0</v>
      </c>
      <c r="N31" s="219">
        <f>'13. Analiza ekonomiczna'!L14</f>
        <v>0</v>
      </c>
      <c r="O31" s="219">
        <f>'13. Analiza ekonomiczna'!M14</f>
        <v>0</v>
      </c>
      <c r="P31" s="219">
        <f>'13. Analiza ekonomiczna'!N14</f>
        <v>0</v>
      </c>
      <c r="Q31" s="219">
        <f>'13. Analiza ekonomiczna'!O14</f>
        <v>0</v>
      </c>
      <c r="R31" s="219">
        <f>'13. Analiza ekonomiczna'!P14</f>
        <v>0</v>
      </c>
      <c r="S31" s="219">
        <f>'13. Analiza ekonomiczna'!Q14</f>
        <v>0</v>
      </c>
      <c r="T31" s="219">
        <f>'13. Analiza ekonomiczna'!R14</f>
        <v>0</v>
      </c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29"/>
      <c r="AF31" s="29"/>
      <c r="AG31" s="29"/>
      <c r="AH31" s="29"/>
      <c r="AI31" s="29"/>
    </row>
    <row r="32" spans="2:35">
      <c r="B32" s="39" t="s">
        <v>14</v>
      </c>
      <c r="C32" s="480">
        <f>'13. Analiza ekonomiczna'!C15</f>
        <v>0</v>
      </c>
      <c r="D32" s="481"/>
      <c r="E32" s="219" t="s">
        <v>164</v>
      </c>
      <c r="F32" s="219">
        <f>'13. Analiza ekonomiczna'!D15</f>
        <v>0</v>
      </c>
      <c r="G32" s="219">
        <f>'13. Analiza ekonomiczna'!E15</f>
        <v>0</v>
      </c>
      <c r="H32" s="219">
        <f>'13. Analiza ekonomiczna'!F15</f>
        <v>0</v>
      </c>
      <c r="I32" s="219">
        <f>'13. Analiza ekonomiczna'!G15</f>
        <v>0</v>
      </c>
      <c r="J32" s="219">
        <f>'13. Analiza ekonomiczna'!H15</f>
        <v>0</v>
      </c>
      <c r="K32" s="219">
        <f>'13. Analiza ekonomiczna'!I15</f>
        <v>0</v>
      </c>
      <c r="L32" s="219">
        <f>'13. Analiza ekonomiczna'!J15</f>
        <v>0</v>
      </c>
      <c r="M32" s="219">
        <f>'13. Analiza ekonomiczna'!K15</f>
        <v>0</v>
      </c>
      <c r="N32" s="219">
        <f>'13. Analiza ekonomiczna'!L15</f>
        <v>0</v>
      </c>
      <c r="O32" s="219">
        <f>'13. Analiza ekonomiczna'!M15</f>
        <v>0</v>
      </c>
      <c r="P32" s="219">
        <f>'13. Analiza ekonomiczna'!N15</f>
        <v>0</v>
      </c>
      <c r="Q32" s="219">
        <f>'13. Analiza ekonomiczna'!O15</f>
        <v>0</v>
      </c>
      <c r="R32" s="219">
        <f>'13. Analiza ekonomiczna'!P15</f>
        <v>0</v>
      </c>
      <c r="S32" s="219">
        <f>'13. Analiza ekonomiczna'!Q15</f>
        <v>0</v>
      </c>
      <c r="T32" s="219">
        <f>'13. Analiza ekonomiczna'!R15</f>
        <v>0</v>
      </c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9"/>
      <c r="AF32" s="29"/>
      <c r="AG32" s="29"/>
      <c r="AH32" s="29"/>
      <c r="AI32" s="29"/>
    </row>
    <row r="33" spans="2:35">
      <c r="B33" s="39" t="s">
        <v>33</v>
      </c>
      <c r="C33" s="222">
        <f>'13. Analiza ekonomiczna'!C16</f>
        <v>0</v>
      </c>
      <c r="D33" s="223"/>
      <c r="E33" s="219" t="s">
        <v>164</v>
      </c>
      <c r="F33" s="219">
        <f>'13. Analiza ekonomiczna'!D16</f>
        <v>0</v>
      </c>
      <c r="G33" s="219">
        <f>'13. Analiza ekonomiczna'!E16</f>
        <v>0</v>
      </c>
      <c r="H33" s="219">
        <f>'13. Analiza ekonomiczna'!F16</f>
        <v>0</v>
      </c>
      <c r="I33" s="219">
        <f>'13. Analiza ekonomiczna'!G16</f>
        <v>0</v>
      </c>
      <c r="J33" s="219">
        <f>'13. Analiza ekonomiczna'!H16</f>
        <v>0</v>
      </c>
      <c r="K33" s="219">
        <f>'13. Analiza ekonomiczna'!I16</f>
        <v>0</v>
      </c>
      <c r="L33" s="219">
        <f>'13. Analiza ekonomiczna'!J16</f>
        <v>0</v>
      </c>
      <c r="M33" s="219">
        <f>'13. Analiza ekonomiczna'!K16</f>
        <v>0</v>
      </c>
      <c r="N33" s="219">
        <f>'13. Analiza ekonomiczna'!L16</f>
        <v>0</v>
      </c>
      <c r="O33" s="219">
        <f>'13. Analiza ekonomiczna'!M16</f>
        <v>0</v>
      </c>
      <c r="P33" s="219">
        <f>'13. Analiza ekonomiczna'!N16</f>
        <v>0</v>
      </c>
      <c r="Q33" s="219">
        <f>'13. Analiza ekonomiczna'!O16</f>
        <v>0</v>
      </c>
      <c r="R33" s="219">
        <f>'13. Analiza ekonomiczna'!P16</f>
        <v>0</v>
      </c>
      <c r="S33" s="219">
        <f>'13. Analiza ekonomiczna'!Q16</f>
        <v>0</v>
      </c>
      <c r="T33" s="219">
        <f>'13. Analiza ekonomiczna'!R16</f>
        <v>0</v>
      </c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29"/>
      <c r="AF33" s="29"/>
      <c r="AG33" s="29"/>
      <c r="AH33" s="29"/>
      <c r="AI33" s="29"/>
    </row>
    <row r="34" spans="2:35">
      <c r="B34" s="39" t="s">
        <v>34</v>
      </c>
      <c r="C34" s="222">
        <f>'13. Analiza ekonomiczna'!C17</f>
        <v>0</v>
      </c>
      <c r="D34" s="223"/>
      <c r="E34" s="219" t="s">
        <v>164</v>
      </c>
      <c r="F34" s="219">
        <f>'13. Analiza ekonomiczna'!D17</f>
        <v>0</v>
      </c>
      <c r="G34" s="219">
        <f>'13. Analiza ekonomiczna'!E17</f>
        <v>0</v>
      </c>
      <c r="H34" s="219">
        <f>'13. Analiza ekonomiczna'!F17</f>
        <v>0</v>
      </c>
      <c r="I34" s="219">
        <f>'13. Analiza ekonomiczna'!G17</f>
        <v>0</v>
      </c>
      <c r="J34" s="219">
        <f>'13. Analiza ekonomiczna'!H17</f>
        <v>0</v>
      </c>
      <c r="K34" s="219">
        <f>'13. Analiza ekonomiczna'!I17</f>
        <v>0</v>
      </c>
      <c r="L34" s="219">
        <f>'13. Analiza ekonomiczna'!J17</f>
        <v>0</v>
      </c>
      <c r="M34" s="219">
        <f>'13. Analiza ekonomiczna'!K17</f>
        <v>0</v>
      </c>
      <c r="N34" s="219">
        <f>'13. Analiza ekonomiczna'!L17</f>
        <v>0</v>
      </c>
      <c r="O34" s="219">
        <f>'13. Analiza ekonomiczna'!M17</f>
        <v>0</v>
      </c>
      <c r="P34" s="219">
        <f>'13. Analiza ekonomiczna'!N17</f>
        <v>0</v>
      </c>
      <c r="Q34" s="219">
        <f>'13. Analiza ekonomiczna'!O17</f>
        <v>0</v>
      </c>
      <c r="R34" s="219">
        <f>'13. Analiza ekonomiczna'!P17</f>
        <v>0</v>
      </c>
      <c r="S34" s="219">
        <f>'13. Analiza ekonomiczna'!Q17</f>
        <v>0</v>
      </c>
      <c r="T34" s="219">
        <f>'13. Analiza ekonomiczna'!R17</f>
        <v>0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29"/>
      <c r="AF34" s="29"/>
      <c r="AG34" s="29"/>
      <c r="AH34" s="29"/>
      <c r="AI34" s="29"/>
    </row>
    <row r="35" spans="2:35">
      <c r="B35" s="39" t="s">
        <v>16</v>
      </c>
      <c r="C35" s="222" t="str">
        <f>'13. Analiza ekonomiczna'!C18</f>
        <v>Koszty społeczne</v>
      </c>
      <c r="D35" s="223"/>
      <c r="E35" s="219">
        <f>E36+E37</f>
        <v>0</v>
      </c>
      <c r="F35" s="219">
        <f t="shared" ref="F35:T35" si="12">F36+F37</f>
        <v>0</v>
      </c>
      <c r="G35" s="219">
        <f t="shared" si="12"/>
        <v>0</v>
      </c>
      <c r="H35" s="219">
        <f t="shared" si="12"/>
        <v>0</v>
      </c>
      <c r="I35" s="219">
        <f t="shared" si="12"/>
        <v>0</v>
      </c>
      <c r="J35" s="219">
        <f t="shared" si="12"/>
        <v>0</v>
      </c>
      <c r="K35" s="219">
        <f t="shared" si="12"/>
        <v>0</v>
      </c>
      <c r="L35" s="219">
        <f t="shared" si="12"/>
        <v>0</v>
      </c>
      <c r="M35" s="219">
        <f t="shared" si="12"/>
        <v>0</v>
      </c>
      <c r="N35" s="219">
        <f t="shared" si="12"/>
        <v>0</v>
      </c>
      <c r="O35" s="219">
        <f t="shared" si="12"/>
        <v>0</v>
      </c>
      <c r="P35" s="219">
        <f t="shared" si="12"/>
        <v>0</v>
      </c>
      <c r="Q35" s="219">
        <f t="shared" si="12"/>
        <v>0</v>
      </c>
      <c r="R35" s="219">
        <f t="shared" si="12"/>
        <v>0</v>
      </c>
      <c r="S35" s="219">
        <f t="shared" si="12"/>
        <v>0</v>
      </c>
      <c r="T35" s="219">
        <f t="shared" si="12"/>
        <v>0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29"/>
      <c r="AF35" s="29"/>
      <c r="AG35" s="29"/>
      <c r="AH35" s="29"/>
      <c r="AI35" s="29"/>
    </row>
    <row r="36" spans="2:35">
      <c r="B36" s="39" t="s">
        <v>12</v>
      </c>
      <c r="C36" s="222">
        <f>'13. Analiza ekonomiczna'!C19</f>
        <v>0</v>
      </c>
      <c r="D36" s="223"/>
      <c r="E36" s="219">
        <f>'13. Analiza ekonomiczna'!D19</f>
        <v>0</v>
      </c>
      <c r="F36" s="219">
        <f>'13. Analiza ekonomiczna'!E19</f>
        <v>0</v>
      </c>
      <c r="G36" s="219">
        <f>'13. Analiza ekonomiczna'!F19</f>
        <v>0</v>
      </c>
      <c r="H36" s="219">
        <f>'13. Analiza ekonomiczna'!G19</f>
        <v>0</v>
      </c>
      <c r="I36" s="219">
        <f>'13. Analiza ekonomiczna'!H19</f>
        <v>0</v>
      </c>
      <c r="J36" s="219">
        <f>'13. Analiza ekonomiczna'!I19</f>
        <v>0</v>
      </c>
      <c r="K36" s="219">
        <f>'13. Analiza ekonomiczna'!J19</f>
        <v>0</v>
      </c>
      <c r="L36" s="219">
        <f>'13. Analiza ekonomiczna'!K19</f>
        <v>0</v>
      </c>
      <c r="M36" s="219">
        <f>'13. Analiza ekonomiczna'!L19</f>
        <v>0</v>
      </c>
      <c r="N36" s="219">
        <f>'13. Analiza ekonomiczna'!M19</f>
        <v>0</v>
      </c>
      <c r="O36" s="219">
        <f>'13. Analiza ekonomiczna'!N19</f>
        <v>0</v>
      </c>
      <c r="P36" s="219">
        <f>'13. Analiza ekonomiczna'!O19</f>
        <v>0</v>
      </c>
      <c r="Q36" s="219">
        <f>'13. Analiza ekonomiczna'!P19</f>
        <v>0</v>
      </c>
      <c r="R36" s="219">
        <f>'13. Analiza ekonomiczna'!Q19</f>
        <v>0</v>
      </c>
      <c r="S36" s="219">
        <f>'13. Analiza ekonomiczna'!R19</f>
        <v>0</v>
      </c>
      <c r="T36" s="219">
        <f>'13. Analiza ekonomiczna'!S19</f>
        <v>0</v>
      </c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29"/>
      <c r="AF36" s="29"/>
      <c r="AG36" s="29"/>
      <c r="AH36" s="29"/>
      <c r="AI36" s="29"/>
    </row>
    <row r="37" spans="2:35">
      <c r="B37" s="39" t="s">
        <v>14</v>
      </c>
      <c r="C37" s="222">
        <f>'13. Analiza ekonomiczna'!C20</f>
        <v>0</v>
      </c>
      <c r="D37" s="223"/>
      <c r="E37" s="219">
        <f>'13. Analiza ekonomiczna'!D20</f>
        <v>0</v>
      </c>
      <c r="F37" s="219">
        <f>'13. Analiza ekonomiczna'!E20</f>
        <v>0</v>
      </c>
      <c r="G37" s="219">
        <f>'13. Analiza ekonomiczna'!F20</f>
        <v>0</v>
      </c>
      <c r="H37" s="219">
        <f>'13. Analiza ekonomiczna'!G20</f>
        <v>0</v>
      </c>
      <c r="I37" s="219">
        <f>'13. Analiza ekonomiczna'!H20</f>
        <v>0</v>
      </c>
      <c r="J37" s="219">
        <f>'13. Analiza ekonomiczna'!I20</f>
        <v>0</v>
      </c>
      <c r="K37" s="219">
        <f>'13. Analiza ekonomiczna'!J20</f>
        <v>0</v>
      </c>
      <c r="L37" s="219">
        <f>'13. Analiza ekonomiczna'!K20</f>
        <v>0</v>
      </c>
      <c r="M37" s="219">
        <f>'13. Analiza ekonomiczna'!L20</f>
        <v>0</v>
      </c>
      <c r="N37" s="219">
        <f>'13. Analiza ekonomiczna'!M20</f>
        <v>0</v>
      </c>
      <c r="O37" s="219">
        <f>'13. Analiza ekonomiczna'!N20</f>
        <v>0</v>
      </c>
      <c r="P37" s="219">
        <f>'13. Analiza ekonomiczna'!O20</f>
        <v>0</v>
      </c>
      <c r="Q37" s="219">
        <f>'13. Analiza ekonomiczna'!P20</f>
        <v>0</v>
      </c>
      <c r="R37" s="219">
        <f>'13. Analiza ekonomiczna'!Q20</f>
        <v>0</v>
      </c>
      <c r="S37" s="219">
        <f>'13. Analiza ekonomiczna'!R20</f>
        <v>0</v>
      </c>
      <c r="T37" s="219">
        <f>'13. Analiza ekonomiczna'!S20</f>
        <v>0</v>
      </c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29"/>
      <c r="AF37" s="29"/>
      <c r="AG37" s="29"/>
      <c r="AH37" s="29"/>
      <c r="AI37" s="29"/>
    </row>
    <row r="38" spans="2:35">
      <c r="B38" s="215" t="s">
        <v>46</v>
      </c>
      <c r="C38" s="449" t="str">
        <f>'13. Analiza ekonomiczna'!C21</f>
        <v>Ekonomiczne przepływy pieniężne netto</v>
      </c>
      <c r="D38" s="450"/>
      <c r="E38" s="217" t="s">
        <v>164</v>
      </c>
      <c r="F38" s="77">
        <f>F27+F28+F29</f>
        <v>0</v>
      </c>
      <c r="G38" s="77">
        <f t="shared" ref="G38:T38" si="13">G27+G28+G29</f>
        <v>0</v>
      </c>
      <c r="H38" s="77">
        <f t="shared" si="13"/>
        <v>0</v>
      </c>
      <c r="I38" s="77">
        <f t="shared" si="13"/>
        <v>0</v>
      </c>
      <c r="J38" s="77">
        <f t="shared" si="13"/>
        <v>0</v>
      </c>
      <c r="K38" s="77">
        <f t="shared" si="13"/>
        <v>0</v>
      </c>
      <c r="L38" s="77">
        <f t="shared" si="13"/>
        <v>0</v>
      </c>
      <c r="M38" s="77">
        <f t="shared" si="13"/>
        <v>0</v>
      </c>
      <c r="N38" s="77">
        <f t="shared" si="13"/>
        <v>0</v>
      </c>
      <c r="O38" s="77">
        <f t="shared" si="13"/>
        <v>0</v>
      </c>
      <c r="P38" s="77">
        <f t="shared" si="13"/>
        <v>0</v>
      </c>
      <c r="Q38" s="77">
        <f t="shared" si="13"/>
        <v>0</v>
      </c>
      <c r="R38" s="77">
        <f t="shared" si="13"/>
        <v>0</v>
      </c>
      <c r="S38" s="77">
        <f t="shared" si="13"/>
        <v>0</v>
      </c>
      <c r="T38" s="77">
        <f t="shared" si="13"/>
        <v>0</v>
      </c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29"/>
      <c r="AF38" s="29"/>
      <c r="AG38" s="29"/>
      <c r="AH38" s="29"/>
      <c r="AI38" s="29"/>
    </row>
    <row r="39" spans="2:35">
      <c r="B39" s="43"/>
      <c r="C39" s="480" t="s">
        <v>70</v>
      </c>
      <c r="D39" s="481"/>
      <c r="E39" s="38" t="s">
        <v>2</v>
      </c>
      <c r="F39" s="220">
        <f>'13. Analiza ekonomiczna'!D22</f>
        <v>0.03</v>
      </c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29"/>
      <c r="AF39" s="29"/>
      <c r="AG39" s="29"/>
      <c r="AH39" s="29"/>
      <c r="AI39" s="29"/>
    </row>
    <row r="40" spans="2:35">
      <c r="B40" s="43"/>
      <c r="C40" s="480" t="s">
        <v>388</v>
      </c>
      <c r="D40" s="481"/>
      <c r="E40" s="221" t="s">
        <v>101</v>
      </c>
      <c r="F40" s="221">
        <f>'13. Analiza ekonomiczna'!D23</f>
        <v>1</v>
      </c>
      <c r="G40" s="221">
        <f>'13. Analiza ekonomiczna'!E23</f>
        <v>0.970873786407767</v>
      </c>
      <c r="H40" s="221">
        <f>'13. Analiza ekonomiczna'!F23</f>
        <v>0.94259590913375435</v>
      </c>
      <c r="I40" s="221">
        <f>'13. Analiza ekonomiczna'!G23</f>
        <v>0.91514165935315961</v>
      </c>
      <c r="J40" s="221">
        <f>'13. Analiza ekonomiczna'!H23</f>
        <v>0.888487047915689</v>
      </c>
      <c r="K40" s="221">
        <f>'13. Analiza ekonomiczna'!I23</f>
        <v>0.86260878438416411</v>
      </c>
      <c r="L40" s="221">
        <f>'13. Analiza ekonomiczna'!J23</f>
        <v>0.83748425668365445</v>
      </c>
      <c r="M40" s="221">
        <f>'13. Analiza ekonomiczna'!K23</f>
        <v>0.81309151134335378</v>
      </c>
      <c r="N40" s="221">
        <f>'13. Analiza ekonomiczna'!L23</f>
        <v>0.78940923431393573</v>
      </c>
      <c r="O40" s="221">
        <f>'13. Analiza ekonomiczna'!M23</f>
        <v>0.76641673234362695</v>
      </c>
      <c r="P40" s="221">
        <f>'13. Analiza ekonomiczna'!N23</f>
        <v>0.74409391489672516</v>
      </c>
      <c r="Q40" s="221">
        <f>'13. Analiza ekonomiczna'!O23</f>
        <v>0.72242127659876232</v>
      </c>
      <c r="R40" s="221">
        <f>'13. Analiza ekonomiczna'!P23</f>
        <v>0.70137988019297326</v>
      </c>
      <c r="S40" s="221">
        <f>'13. Analiza ekonomiczna'!Q23</f>
        <v>0.68095133999317792</v>
      </c>
      <c r="T40" s="221">
        <f>'13. Analiza ekonomiczna'!R23</f>
        <v>0.66111780581861923</v>
      </c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9"/>
      <c r="AF40" s="29"/>
      <c r="AG40" s="29"/>
      <c r="AH40" s="29"/>
      <c r="AI40" s="29"/>
    </row>
    <row r="41" spans="2:35">
      <c r="B41" s="43"/>
      <c r="C41" s="449" t="s">
        <v>85</v>
      </c>
      <c r="D41" s="450"/>
      <c r="E41" s="217" t="s">
        <v>164</v>
      </c>
      <c r="F41" s="77">
        <f t="shared" ref="F41:T41" si="14">ROUND(F38*F40,2)</f>
        <v>0</v>
      </c>
      <c r="G41" s="77">
        <f t="shared" si="14"/>
        <v>0</v>
      </c>
      <c r="H41" s="77">
        <f t="shared" si="14"/>
        <v>0</v>
      </c>
      <c r="I41" s="77">
        <f t="shared" si="14"/>
        <v>0</v>
      </c>
      <c r="J41" s="77">
        <f t="shared" si="14"/>
        <v>0</v>
      </c>
      <c r="K41" s="77">
        <f t="shared" si="14"/>
        <v>0</v>
      </c>
      <c r="L41" s="77">
        <f t="shared" si="14"/>
        <v>0</v>
      </c>
      <c r="M41" s="77">
        <f t="shared" si="14"/>
        <v>0</v>
      </c>
      <c r="N41" s="77">
        <f t="shared" si="14"/>
        <v>0</v>
      </c>
      <c r="O41" s="77">
        <f t="shared" si="14"/>
        <v>0</v>
      </c>
      <c r="P41" s="77">
        <f t="shared" si="14"/>
        <v>0</v>
      </c>
      <c r="Q41" s="77">
        <f t="shared" si="14"/>
        <v>0</v>
      </c>
      <c r="R41" s="77">
        <f t="shared" si="14"/>
        <v>0</v>
      </c>
      <c r="S41" s="77">
        <f t="shared" si="14"/>
        <v>0</v>
      </c>
      <c r="T41" s="77">
        <f t="shared" si="14"/>
        <v>0</v>
      </c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29"/>
      <c r="AF41" s="29"/>
      <c r="AG41" s="29"/>
      <c r="AH41" s="29"/>
      <c r="AI41" s="29"/>
    </row>
    <row r="42" spans="2:35">
      <c r="B42" s="43"/>
      <c r="C42" s="449" t="s">
        <v>71</v>
      </c>
      <c r="D42" s="450"/>
      <c r="E42" s="217" t="s">
        <v>164</v>
      </c>
      <c r="F42" s="218">
        <f>SUM(F41:AD41)</f>
        <v>0</v>
      </c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9"/>
      <c r="AF42" s="29"/>
      <c r="AG42" s="29"/>
      <c r="AH42" s="29"/>
      <c r="AI42" s="29"/>
    </row>
    <row r="43" spans="2:3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29"/>
      <c r="AF43" s="29"/>
      <c r="AG43" s="29"/>
      <c r="AH43" s="29"/>
      <c r="AI43" s="29"/>
    </row>
    <row r="44" spans="2:3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29"/>
      <c r="AF44" s="29"/>
      <c r="AG44" s="29"/>
      <c r="AH44" s="29"/>
      <c r="AI44" s="29"/>
    </row>
    <row r="45" spans="2:35">
      <c r="B45" s="229" t="s">
        <v>375</v>
      </c>
      <c r="C45" s="228" t="s">
        <v>384</v>
      </c>
      <c r="D45" s="235">
        <v>0</v>
      </c>
      <c r="E45" s="17"/>
      <c r="F45" s="17"/>
      <c r="G45" s="17"/>
      <c r="H45" s="17"/>
      <c r="I45" s="17"/>
      <c r="J45" s="17"/>
      <c r="K45" s="17"/>
      <c r="L45" s="17"/>
      <c r="M45" s="43"/>
      <c r="N45" s="43"/>
      <c r="O45" s="43"/>
      <c r="P45" s="43"/>
      <c r="Q45" s="43"/>
      <c r="R45" s="43"/>
      <c r="S45" s="43"/>
      <c r="T45" s="43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29"/>
      <c r="AF45" s="29"/>
      <c r="AG45" s="29"/>
      <c r="AH45" s="29"/>
      <c r="AI45" s="29"/>
    </row>
    <row r="46" spans="2:35">
      <c r="B46" s="229" t="s">
        <v>375</v>
      </c>
      <c r="C46" s="228" t="s">
        <v>385</v>
      </c>
      <c r="D46" s="235">
        <v>0</v>
      </c>
      <c r="E46" s="17"/>
      <c r="F46" s="17"/>
      <c r="G46" s="17"/>
      <c r="H46" s="17"/>
      <c r="I46" s="17"/>
      <c r="J46" s="17"/>
      <c r="K46" s="17"/>
      <c r="L46" s="17"/>
      <c r="M46" s="43"/>
      <c r="N46" s="43"/>
      <c r="O46" s="43"/>
      <c r="P46" s="43"/>
      <c r="Q46" s="43"/>
      <c r="R46" s="43"/>
      <c r="S46" s="43"/>
      <c r="T46" s="43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29"/>
      <c r="AF46" s="29"/>
      <c r="AG46" s="29"/>
      <c r="AH46" s="29"/>
      <c r="AI46" s="29"/>
    </row>
    <row r="47" spans="2:35">
      <c r="B47" s="229" t="s">
        <v>375</v>
      </c>
      <c r="C47" s="228" t="s">
        <v>386</v>
      </c>
      <c r="D47" s="235">
        <v>0</v>
      </c>
      <c r="E47" s="17"/>
      <c r="F47" s="17"/>
      <c r="G47" s="17"/>
      <c r="H47" s="17"/>
      <c r="I47" s="17"/>
      <c r="J47" s="17"/>
      <c r="K47" s="17"/>
      <c r="L47" s="17"/>
      <c r="M47" s="43"/>
      <c r="N47" s="43"/>
      <c r="O47" s="43"/>
      <c r="P47" s="43"/>
      <c r="Q47" s="43"/>
      <c r="R47" s="43"/>
      <c r="S47" s="43"/>
      <c r="T47" s="43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29"/>
      <c r="AF47" s="29"/>
      <c r="AG47" s="29"/>
      <c r="AH47" s="29"/>
      <c r="AI47" s="29"/>
    </row>
    <row r="48" spans="2:3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43"/>
      <c r="N48" s="43"/>
      <c r="O48" s="43"/>
      <c r="P48" s="43"/>
      <c r="Q48" s="43"/>
      <c r="R48" s="43"/>
      <c r="S48" s="43"/>
      <c r="T48" s="43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29"/>
      <c r="AF48" s="29"/>
      <c r="AG48" s="29"/>
      <c r="AH48" s="29"/>
      <c r="AI48" s="29"/>
    </row>
    <row r="49" spans="2:35">
      <c r="B49" s="230"/>
      <c r="C49" s="231" t="s">
        <v>376</v>
      </c>
      <c r="D49" s="125" t="s">
        <v>377</v>
      </c>
      <c r="E49" s="125" t="s">
        <v>378</v>
      </c>
      <c r="F49" s="125" t="s">
        <v>379</v>
      </c>
      <c r="G49" s="125" t="s">
        <v>380</v>
      </c>
      <c r="H49" s="17"/>
      <c r="I49" s="17"/>
      <c r="J49" s="17"/>
      <c r="K49" s="17"/>
      <c r="L49" s="17"/>
      <c r="M49" s="43"/>
      <c r="N49" s="43"/>
      <c r="O49" s="43"/>
      <c r="P49" s="43"/>
      <c r="Q49" s="43"/>
      <c r="R49" s="43"/>
      <c r="S49" s="43"/>
      <c r="T49" s="43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29"/>
      <c r="AF49" s="29"/>
      <c r="AG49" s="29"/>
      <c r="AH49" s="29"/>
      <c r="AI49" s="29"/>
    </row>
    <row r="50" spans="2:35" ht="13.5" thickBot="1">
      <c r="B50" s="232" t="s">
        <v>381</v>
      </c>
      <c r="C50" s="233"/>
      <c r="D50" s="242">
        <f>'12. Analiza finansowa'!D65</f>
        <v>0</v>
      </c>
      <c r="E50" s="243">
        <f>'13. Analiza ekonomiczna'!D25</f>
        <v>0</v>
      </c>
      <c r="F50" s="244" t="e">
        <f>D50/$D$50-1</f>
        <v>#DIV/0!</v>
      </c>
      <c r="G50" s="244" t="e">
        <f>E50/$E$50-1</f>
        <v>#DIV/0!</v>
      </c>
      <c r="H50" s="17"/>
      <c r="I50" s="17"/>
      <c r="J50" s="17"/>
      <c r="K50" s="17"/>
      <c r="L50" s="17"/>
      <c r="M50" s="43"/>
      <c r="N50" s="43"/>
      <c r="O50" s="43"/>
      <c r="P50" s="43"/>
      <c r="Q50" s="43"/>
      <c r="R50" s="43"/>
      <c r="S50" s="43"/>
      <c r="T50" s="43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29"/>
      <c r="AF50" s="29"/>
      <c r="AG50" s="29"/>
      <c r="AH50" s="29"/>
      <c r="AI50" s="29"/>
    </row>
    <row r="51" spans="2:35" ht="13.5" thickTop="1">
      <c r="B51" s="482" t="s">
        <v>57</v>
      </c>
      <c r="C51" s="238">
        <v>1.2</v>
      </c>
      <c r="D51" s="246"/>
      <c r="E51" s="247"/>
      <c r="F51" s="245" t="e">
        <f t="shared" ref="F51:F61" si="15">D51/$D$50-1</f>
        <v>#DIV/0!</v>
      </c>
      <c r="G51" s="244" t="e">
        <f t="shared" ref="G51:G61" si="16">E51/$E$50-1</f>
        <v>#DIV/0!</v>
      </c>
      <c r="H51" s="17"/>
      <c r="I51" s="17"/>
      <c r="J51" s="17"/>
      <c r="K51" s="17"/>
      <c r="L51" s="17"/>
      <c r="M51" s="43"/>
      <c r="N51" s="43"/>
      <c r="O51" s="43"/>
      <c r="P51" s="43"/>
      <c r="Q51" s="43"/>
      <c r="R51" s="43"/>
      <c r="S51" s="43"/>
      <c r="T51" s="43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29"/>
      <c r="AF51" s="29"/>
      <c r="AG51" s="29"/>
      <c r="AH51" s="29"/>
      <c r="AI51" s="29"/>
    </row>
    <row r="52" spans="2:35">
      <c r="B52" s="483"/>
      <c r="C52" s="239">
        <v>1.1499999999999999</v>
      </c>
      <c r="D52" s="248"/>
      <c r="E52" s="249"/>
      <c r="F52" s="245" t="e">
        <f t="shared" si="15"/>
        <v>#DIV/0!</v>
      </c>
      <c r="G52" s="244" t="e">
        <f t="shared" si="16"/>
        <v>#DIV/0!</v>
      </c>
      <c r="H52" s="17"/>
      <c r="I52" s="17"/>
      <c r="J52" s="17"/>
      <c r="K52" s="17"/>
      <c r="L52" s="17"/>
      <c r="M52" s="43"/>
      <c r="N52" s="43"/>
      <c r="O52" s="43"/>
      <c r="P52" s="43"/>
      <c r="Q52" s="43"/>
      <c r="R52" s="43"/>
      <c r="S52" s="43"/>
      <c r="T52" s="43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29"/>
      <c r="AF52" s="29"/>
      <c r="AG52" s="29"/>
      <c r="AH52" s="29"/>
      <c r="AI52" s="29"/>
    </row>
    <row r="53" spans="2:35">
      <c r="B53" s="483"/>
      <c r="C53" s="239">
        <v>1.1000000000000001</v>
      </c>
      <c r="D53" s="248"/>
      <c r="E53" s="249"/>
      <c r="F53" s="245" t="e">
        <f t="shared" si="15"/>
        <v>#DIV/0!</v>
      </c>
      <c r="G53" s="244" t="e">
        <f t="shared" si="16"/>
        <v>#DIV/0!</v>
      </c>
      <c r="H53" s="17"/>
      <c r="I53" s="17"/>
      <c r="J53" s="17"/>
      <c r="K53" s="17"/>
      <c r="L53" s="17"/>
      <c r="M53" s="43"/>
      <c r="N53" s="43"/>
      <c r="O53" s="43"/>
      <c r="P53" s="43"/>
      <c r="Q53" s="43"/>
      <c r="R53" s="43"/>
      <c r="S53" s="43"/>
      <c r="T53" s="43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29"/>
      <c r="AF53" s="29"/>
      <c r="AG53" s="29"/>
      <c r="AH53" s="29"/>
      <c r="AI53" s="29"/>
    </row>
    <row r="54" spans="2:35">
      <c r="B54" s="483"/>
      <c r="C54" s="239">
        <v>1.05</v>
      </c>
      <c r="D54" s="248"/>
      <c r="E54" s="249"/>
      <c r="F54" s="245" t="e">
        <f t="shared" si="15"/>
        <v>#DIV/0!</v>
      </c>
      <c r="G54" s="244" t="e">
        <f t="shared" si="16"/>
        <v>#DIV/0!</v>
      </c>
      <c r="H54" s="17"/>
      <c r="I54" s="17"/>
      <c r="J54" s="17"/>
      <c r="K54" s="17"/>
      <c r="L54" s="17"/>
      <c r="M54" s="43"/>
      <c r="N54" s="43"/>
      <c r="O54" s="43"/>
      <c r="P54" s="43"/>
      <c r="Q54" s="43"/>
      <c r="R54" s="43"/>
      <c r="S54" s="43"/>
      <c r="T54" s="43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29"/>
      <c r="AF54" s="29"/>
      <c r="AG54" s="29"/>
      <c r="AH54" s="29"/>
      <c r="AI54" s="29"/>
    </row>
    <row r="55" spans="2:35">
      <c r="B55" s="483"/>
      <c r="C55" s="239">
        <v>1.01</v>
      </c>
      <c r="D55" s="248"/>
      <c r="E55" s="249"/>
      <c r="F55" s="245" t="e">
        <f t="shared" si="15"/>
        <v>#DIV/0!</v>
      </c>
      <c r="G55" s="244" t="e">
        <f t="shared" si="16"/>
        <v>#DIV/0!</v>
      </c>
      <c r="H55" s="17"/>
      <c r="I55" s="17"/>
      <c r="J55" s="17"/>
      <c r="K55" s="17"/>
      <c r="L55" s="17"/>
      <c r="M55" s="43"/>
      <c r="N55" s="43"/>
      <c r="O55" s="43"/>
      <c r="P55" s="43"/>
      <c r="Q55" s="43"/>
      <c r="R55" s="43"/>
      <c r="S55" s="43"/>
      <c r="T55" s="43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29"/>
      <c r="AF55" s="29"/>
      <c r="AG55" s="29"/>
      <c r="AH55" s="29"/>
      <c r="AI55" s="29"/>
    </row>
    <row r="56" spans="2:35">
      <c r="B56" s="483"/>
      <c r="C56" s="239">
        <v>1</v>
      </c>
      <c r="D56" s="248"/>
      <c r="E56" s="249"/>
      <c r="F56" s="245" t="e">
        <f t="shared" si="15"/>
        <v>#DIV/0!</v>
      </c>
      <c r="G56" s="244" t="e">
        <f t="shared" si="16"/>
        <v>#DIV/0!</v>
      </c>
      <c r="H56" s="17"/>
      <c r="I56" s="17"/>
      <c r="J56" s="17"/>
      <c r="K56" s="17"/>
      <c r="L56" s="17"/>
      <c r="M56" s="43"/>
      <c r="N56" s="43"/>
      <c r="O56" s="43"/>
      <c r="P56" s="43"/>
      <c r="Q56" s="43"/>
      <c r="R56" s="43"/>
      <c r="S56" s="43"/>
      <c r="T56" s="43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29"/>
      <c r="AF56" s="29"/>
      <c r="AG56" s="29"/>
      <c r="AH56" s="29"/>
      <c r="AI56" s="29"/>
    </row>
    <row r="57" spans="2:35">
      <c r="B57" s="483"/>
      <c r="C57" s="239">
        <v>0.99</v>
      </c>
      <c r="D57" s="248"/>
      <c r="E57" s="249"/>
      <c r="F57" s="245" t="e">
        <f t="shared" si="15"/>
        <v>#DIV/0!</v>
      </c>
      <c r="G57" s="244" t="e">
        <f t="shared" si="16"/>
        <v>#DIV/0!</v>
      </c>
      <c r="H57" s="17"/>
      <c r="I57" s="17"/>
      <c r="J57" s="17"/>
      <c r="K57" s="17"/>
      <c r="L57" s="17"/>
      <c r="M57" s="43"/>
      <c r="N57" s="43"/>
      <c r="O57" s="43"/>
      <c r="P57" s="43"/>
      <c r="Q57" s="43"/>
      <c r="R57" s="43"/>
      <c r="S57" s="43"/>
      <c r="T57" s="43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29"/>
      <c r="AF57" s="29"/>
      <c r="AG57" s="29"/>
      <c r="AH57" s="29"/>
      <c r="AI57" s="29"/>
    </row>
    <row r="58" spans="2:35">
      <c r="B58" s="483"/>
      <c r="C58" s="239">
        <v>0.95</v>
      </c>
      <c r="D58" s="248"/>
      <c r="E58" s="249"/>
      <c r="F58" s="245" t="e">
        <f t="shared" si="15"/>
        <v>#DIV/0!</v>
      </c>
      <c r="G58" s="244" t="e">
        <f t="shared" si="16"/>
        <v>#DIV/0!</v>
      </c>
      <c r="H58" s="17"/>
      <c r="I58" s="17"/>
      <c r="J58" s="17"/>
      <c r="K58" s="17"/>
      <c r="L58" s="17"/>
      <c r="M58" s="43"/>
      <c r="N58" s="43"/>
      <c r="O58" s="43"/>
      <c r="P58" s="43"/>
      <c r="Q58" s="43"/>
      <c r="R58" s="43"/>
      <c r="S58" s="43"/>
      <c r="T58" s="43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29"/>
      <c r="AF58" s="29"/>
      <c r="AG58" s="29"/>
      <c r="AH58" s="29"/>
      <c r="AI58" s="29"/>
    </row>
    <row r="59" spans="2:35">
      <c r="B59" s="483"/>
      <c r="C59" s="239">
        <v>0.9</v>
      </c>
      <c r="D59" s="248"/>
      <c r="E59" s="249"/>
      <c r="F59" s="245" t="e">
        <f t="shared" si="15"/>
        <v>#DIV/0!</v>
      </c>
      <c r="G59" s="244" t="e">
        <f t="shared" si="16"/>
        <v>#DIV/0!</v>
      </c>
      <c r="H59" s="17"/>
      <c r="I59" s="17"/>
      <c r="J59" s="17"/>
      <c r="K59" s="17"/>
      <c r="L59" s="17"/>
      <c r="M59" s="43"/>
      <c r="N59" s="43"/>
      <c r="O59" s="43"/>
      <c r="P59" s="43"/>
      <c r="Q59" s="43"/>
      <c r="R59" s="43"/>
      <c r="S59" s="43"/>
      <c r="T59" s="43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29"/>
      <c r="AF59" s="29"/>
      <c r="AG59" s="29"/>
      <c r="AH59" s="29"/>
      <c r="AI59" s="29"/>
    </row>
    <row r="60" spans="2:35">
      <c r="B60" s="483"/>
      <c r="C60" s="239">
        <v>0.85</v>
      </c>
      <c r="D60" s="248"/>
      <c r="E60" s="249"/>
      <c r="F60" s="245" t="e">
        <f t="shared" si="15"/>
        <v>#DIV/0!</v>
      </c>
      <c r="G60" s="244" t="e">
        <f t="shared" si="16"/>
        <v>#DIV/0!</v>
      </c>
      <c r="H60" s="17"/>
      <c r="I60" s="17"/>
      <c r="J60" s="17"/>
      <c r="K60" s="17"/>
      <c r="L60" s="17"/>
      <c r="M60" s="43"/>
      <c r="N60" s="43"/>
      <c r="O60" s="43"/>
      <c r="P60" s="43"/>
      <c r="Q60" s="43"/>
      <c r="R60" s="43"/>
      <c r="S60" s="43"/>
      <c r="T60" s="43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29"/>
      <c r="AF60" s="29"/>
      <c r="AG60" s="29"/>
      <c r="AH60" s="29"/>
      <c r="AI60" s="29"/>
    </row>
    <row r="61" spans="2:35" ht="13.5" thickBot="1">
      <c r="B61" s="483"/>
      <c r="C61" s="239">
        <v>0.8</v>
      </c>
      <c r="D61" s="250"/>
      <c r="E61" s="251"/>
      <c r="F61" s="245" t="e">
        <f t="shared" si="15"/>
        <v>#DIV/0!</v>
      </c>
      <c r="G61" s="244" t="e">
        <f t="shared" si="16"/>
        <v>#DIV/0!</v>
      </c>
      <c r="H61" s="17"/>
      <c r="I61" s="17"/>
      <c r="J61" s="17"/>
      <c r="K61" s="17"/>
      <c r="L61" s="17"/>
      <c r="M61" s="43"/>
      <c r="N61" s="43"/>
      <c r="O61" s="43"/>
      <c r="P61" s="43"/>
      <c r="Q61" s="43"/>
      <c r="R61" s="43"/>
      <c r="S61" s="43"/>
      <c r="T61" s="43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29"/>
      <c r="AF61" s="29"/>
      <c r="AG61" s="29"/>
      <c r="AH61" s="29"/>
      <c r="AI61" s="29"/>
    </row>
    <row r="62" spans="2:35" ht="13.5" thickTop="1">
      <c r="B62" s="24"/>
      <c r="C62" s="24"/>
      <c r="D62" s="24"/>
      <c r="E62" s="24"/>
      <c r="F62" s="24"/>
      <c r="G62" s="24"/>
      <c r="H62" s="17"/>
      <c r="I62" s="17"/>
      <c r="J62" s="17"/>
      <c r="K62" s="17"/>
      <c r="L62" s="17"/>
      <c r="M62" s="43"/>
      <c r="N62" s="43"/>
      <c r="O62" s="43"/>
      <c r="P62" s="43"/>
      <c r="Q62" s="43"/>
      <c r="R62" s="43"/>
      <c r="S62" s="43"/>
      <c r="T62" s="43"/>
      <c r="U62" s="19"/>
      <c r="V62" s="19"/>
      <c r="W62" s="19"/>
      <c r="X62" s="19"/>
      <c r="Y62" s="19"/>
      <c r="Z62" s="19"/>
      <c r="AA62" s="19"/>
      <c r="AB62" s="19"/>
      <c r="AC62" s="19"/>
      <c r="AD62" s="19"/>
    </row>
    <row r="63" spans="2:35">
      <c r="B63" s="230"/>
      <c r="C63" s="231" t="s">
        <v>376</v>
      </c>
      <c r="D63" s="125" t="s">
        <v>377</v>
      </c>
      <c r="E63" s="125" t="s">
        <v>378</v>
      </c>
      <c r="F63" s="125" t="s">
        <v>379</v>
      </c>
      <c r="G63" s="125" t="s">
        <v>380</v>
      </c>
      <c r="H63" s="17"/>
      <c r="I63" s="17"/>
      <c r="J63" s="17"/>
      <c r="K63" s="17"/>
      <c r="L63" s="17"/>
      <c r="M63" s="43"/>
      <c r="N63" s="43"/>
      <c r="O63" s="43"/>
      <c r="P63" s="43"/>
      <c r="Q63" s="43"/>
      <c r="R63" s="43"/>
      <c r="S63" s="43"/>
      <c r="T63" s="43"/>
      <c r="U63" s="19"/>
      <c r="V63" s="19"/>
      <c r="W63" s="19"/>
      <c r="X63" s="19"/>
      <c r="Y63" s="19"/>
      <c r="Z63" s="19"/>
      <c r="AA63" s="19"/>
      <c r="AB63" s="19"/>
      <c r="AC63" s="19"/>
      <c r="AD63" s="19"/>
    </row>
    <row r="64" spans="2:35" ht="13.5" thickBot="1">
      <c r="B64" s="232" t="s">
        <v>381</v>
      </c>
      <c r="C64" s="233"/>
      <c r="D64" s="242">
        <f>'12. Analiza finansowa'!D65</f>
        <v>0</v>
      </c>
      <c r="E64" s="243">
        <f>'13. Analiza ekonomiczna'!D25</f>
        <v>0</v>
      </c>
      <c r="F64" s="244" t="e">
        <f>D64/$D$64-1</f>
        <v>#DIV/0!</v>
      </c>
      <c r="G64" s="244" t="e">
        <f>E64/$E$64-1</f>
        <v>#DIV/0!</v>
      </c>
      <c r="H64" s="17"/>
      <c r="I64" s="17"/>
      <c r="J64" s="17"/>
      <c r="K64" s="17"/>
      <c r="L64" s="17"/>
      <c r="M64" s="43"/>
      <c r="N64" s="43"/>
      <c r="O64" s="43"/>
      <c r="P64" s="43"/>
      <c r="Q64" s="43"/>
      <c r="R64" s="43"/>
      <c r="S64" s="43"/>
      <c r="T64" s="43"/>
      <c r="U64" s="19"/>
      <c r="V64" s="19"/>
      <c r="W64" s="19"/>
      <c r="X64" s="19"/>
      <c r="Y64" s="19"/>
      <c r="Z64" s="19"/>
      <c r="AA64" s="19"/>
      <c r="AB64" s="19"/>
      <c r="AC64" s="19"/>
      <c r="AD64" s="19"/>
    </row>
    <row r="65" spans="2:30" ht="13.5" thickTop="1">
      <c r="B65" s="482" t="s">
        <v>382</v>
      </c>
      <c r="C65" s="236">
        <v>1.2</v>
      </c>
      <c r="D65" s="246"/>
      <c r="E65" s="247"/>
      <c r="F65" s="245" t="e">
        <f t="shared" ref="F65:F75" si="17">D65/$D$64-1</f>
        <v>#DIV/0!</v>
      </c>
      <c r="G65" s="244" t="e">
        <f t="shared" ref="G65:G75" si="18">E65/$E$64-1</f>
        <v>#DIV/0!</v>
      </c>
      <c r="H65" s="17"/>
      <c r="I65" s="17"/>
      <c r="J65" s="17"/>
      <c r="K65" s="17"/>
      <c r="L65" s="17"/>
      <c r="M65" s="43"/>
      <c r="N65" s="43"/>
      <c r="O65" s="43"/>
      <c r="P65" s="43"/>
      <c r="Q65" s="43"/>
      <c r="R65" s="43"/>
      <c r="S65" s="43"/>
      <c r="T65" s="43"/>
      <c r="U65" s="19"/>
      <c r="V65" s="19"/>
      <c r="W65" s="19"/>
      <c r="X65" s="19"/>
      <c r="Y65" s="19"/>
      <c r="Z65" s="19"/>
      <c r="AA65" s="19"/>
      <c r="AB65" s="19"/>
      <c r="AC65" s="19"/>
      <c r="AD65" s="19"/>
    </row>
    <row r="66" spans="2:30">
      <c r="B66" s="483"/>
      <c r="C66" s="237">
        <v>1.1499999999999999</v>
      </c>
      <c r="D66" s="248"/>
      <c r="E66" s="249"/>
      <c r="F66" s="245" t="e">
        <f t="shared" si="17"/>
        <v>#DIV/0!</v>
      </c>
      <c r="G66" s="244" t="e">
        <f t="shared" si="18"/>
        <v>#DIV/0!</v>
      </c>
      <c r="H66" s="17"/>
      <c r="I66" s="17"/>
      <c r="J66" s="17"/>
      <c r="K66" s="17"/>
      <c r="L66" s="17"/>
      <c r="M66" s="43"/>
      <c r="N66" s="43"/>
      <c r="O66" s="43"/>
      <c r="P66" s="43"/>
      <c r="Q66" s="43"/>
      <c r="R66" s="43"/>
      <c r="S66" s="43"/>
      <c r="T66" s="43"/>
      <c r="U66" s="19"/>
      <c r="V66" s="19"/>
      <c r="W66" s="19"/>
      <c r="X66" s="19"/>
      <c r="Y66" s="19"/>
      <c r="Z66" s="19"/>
      <c r="AA66" s="19"/>
      <c r="AB66" s="19"/>
      <c r="AC66" s="19"/>
      <c r="AD66" s="19"/>
    </row>
    <row r="67" spans="2:30">
      <c r="B67" s="483"/>
      <c r="C67" s="237">
        <v>1.1000000000000001</v>
      </c>
      <c r="D67" s="248"/>
      <c r="E67" s="249"/>
      <c r="F67" s="245" t="e">
        <f t="shared" si="17"/>
        <v>#DIV/0!</v>
      </c>
      <c r="G67" s="244" t="e">
        <f t="shared" si="18"/>
        <v>#DIV/0!</v>
      </c>
      <c r="H67" s="17"/>
      <c r="I67" s="17"/>
      <c r="J67" s="17"/>
      <c r="K67" s="17"/>
      <c r="L67" s="17"/>
      <c r="M67" s="43"/>
      <c r="N67" s="43"/>
      <c r="O67" s="43"/>
      <c r="P67" s="43"/>
      <c r="Q67" s="43"/>
      <c r="R67" s="43"/>
      <c r="S67" s="43"/>
      <c r="T67" s="43"/>
      <c r="U67" s="19"/>
      <c r="V67" s="19"/>
      <c r="W67" s="19"/>
      <c r="X67" s="19"/>
      <c r="Y67" s="19"/>
      <c r="Z67" s="19"/>
      <c r="AA67" s="19"/>
      <c r="AB67" s="19"/>
      <c r="AC67" s="19"/>
      <c r="AD67" s="19"/>
    </row>
    <row r="68" spans="2:30">
      <c r="B68" s="483"/>
      <c r="C68" s="237">
        <v>1.05</v>
      </c>
      <c r="D68" s="248"/>
      <c r="E68" s="249"/>
      <c r="F68" s="245" t="e">
        <f t="shared" si="17"/>
        <v>#DIV/0!</v>
      </c>
      <c r="G68" s="244" t="e">
        <f t="shared" si="18"/>
        <v>#DIV/0!</v>
      </c>
      <c r="H68" s="17"/>
      <c r="I68" s="17"/>
      <c r="J68" s="17"/>
      <c r="K68" s="17"/>
      <c r="L68" s="17"/>
      <c r="M68" s="43"/>
      <c r="N68" s="43"/>
      <c r="O68" s="43"/>
      <c r="P68" s="43"/>
      <c r="Q68" s="43"/>
      <c r="R68" s="43"/>
      <c r="S68" s="43"/>
      <c r="T68" s="43"/>
      <c r="U68" s="19"/>
      <c r="V68" s="19"/>
      <c r="W68" s="19"/>
      <c r="X68" s="19"/>
      <c r="Y68" s="19"/>
      <c r="Z68" s="19"/>
      <c r="AA68" s="19"/>
      <c r="AB68" s="19"/>
      <c r="AC68" s="19"/>
      <c r="AD68" s="19"/>
    </row>
    <row r="69" spans="2:30">
      <c r="B69" s="483"/>
      <c r="C69" s="237">
        <v>1.01</v>
      </c>
      <c r="D69" s="248"/>
      <c r="E69" s="249"/>
      <c r="F69" s="245" t="e">
        <f t="shared" si="17"/>
        <v>#DIV/0!</v>
      </c>
      <c r="G69" s="244" t="e">
        <f t="shared" si="18"/>
        <v>#DIV/0!</v>
      </c>
      <c r="H69" s="17"/>
      <c r="I69" s="17"/>
      <c r="J69" s="17"/>
      <c r="K69" s="17"/>
      <c r="L69" s="17"/>
      <c r="M69" s="43"/>
      <c r="N69" s="43"/>
      <c r="O69" s="43"/>
      <c r="P69" s="43"/>
      <c r="Q69" s="43"/>
      <c r="R69" s="43"/>
      <c r="S69" s="43"/>
      <c r="T69" s="43"/>
      <c r="U69" s="19"/>
      <c r="V69" s="19"/>
      <c r="W69" s="19"/>
      <c r="X69" s="19"/>
      <c r="Y69" s="19"/>
      <c r="Z69" s="19"/>
      <c r="AA69" s="19"/>
      <c r="AB69" s="19"/>
      <c r="AC69" s="19"/>
      <c r="AD69" s="19"/>
    </row>
    <row r="70" spans="2:30">
      <c r="B70" s="483"/>
      <c r="C70" s="237">
        <v>1</v>
      </c>
      <c r="D70" s="248"/>
      <c r="E70" s="249"/>
      <c r="F70" s="245" t="e">
        <f t="shared" si="17"/>
        <v>#DIV/0!</v>
      </c>
      <c r="G70" s="244" t="e">
        <f t="shared" si="18"/>
        <v>#DIV/0!</v>
      </c>
      <c r="H70" s="17"/>
      <c r="I70" s="17"/>
      <c r="J70" s="17"/>
      <c r="K70" s="17"/>
      <c r="L70" s="17"/>
      <c r="M70" s="43"/>
      <c r="N70" s="43"/>
      <c r="O70" s="43"/>
      <c r="P70" s="43"/>
      <c r="Q70" s="43"/>
      <c r="R70" s="43"/>
      <c r="S70" s="43"/>
      <c r="T70" s="43"/>
      <c r="U70" s="19"/>
      <c r="V70" s="19"/>
      <c r="W70" s="19"/>
      <c r="X70" s="19"/>
      <c r="Y70" s="19"/>
      <c r="Z70" s="19"/>
      <c r="AA70" s="19"/>
      <c r="AB70" s="19"/>
      <c r="AC70" s="19"/>
      <c r="AD70" s="19"/>
    </row>
    <row r="71" spans="2:30">
      <c r="B71" s="483"/>
      <c r="C71" s="237">
        <v>0.99</v>
      </c>
      <c r="D71" s="248"/>
      <c r="E71" s="249"/>
      <c r="F71" s="245" t="e">
        <f t="shared" si="17"/>
        <v>#DIV/0!</v>
      </c>
      <c r="G71" s="244" t="e">
        <f t="shared" si="18"/>
        <v>#DIV/0!</v>
      </c>
      <c r="H71" s="17"/>
      <c r="I71" s="17"/>
      <c r="J71" s="17"/>
      <c r="K71" s="17"/>
      <c r="L71" s="17"/>
      <c r="M71" s="43"/>
      <c r="N71" s="43"/>
      <c r="O71" s="43"/>
      <c r="P71" s="43"/>
      <c r="Q71" s="43"/>
      <c r="R71" s="43"/>
      <c r="S71" s="43"/>
      <c r="T71" s="43"/>
      <c r="U71" s="19"/>
      <c r="V71" s="19"/>
      <c r="W71" s="19"/>
      <c r="X71" s="19"/>
      <c r="Y71" s="19"/>
      <c r="Z71" s="19"/>
      <c r="AA71" s="19"/>
      <c r="AB71" s="19"/>
      <c r="AC71" s="19"/>
      <c r="AD71" s="19"/>
    </row>
    <row r="72" spans="2:30">
      <c r="B72" s="483"/>
      <c r="C72" s="237">
        <v>0.95</v>
      </c>
      <c r="D72" s="248"/>
      <c r="E72" s="249"/>
      <c r="F72" s="245" t="e">
        <f t="shared" si="17"/>
        <v>#DIV/0!</v>
      </c>
      <c r="G72" s="244" t="e">
        <f t="shared" si="18"/>
        <v>#DIV/0!</v>
      </c>
      <c r="H72" s="17"/>
      <c r="I72" s="17"/>
      <c r="J72" s="17"/>
      <c r="K72" s="17"/>
      <c r="L72" s="17"/>
      <c r="M72" s="43"/>
      <c r="N72" s="43"/>
      <c r="O72" s="43"/>
      <c r="P72" s="43"/>
      <c r="Q72" s="43"/>
      <c r="R72" s="43"/>
      <c r="S72" s="43"/>
      <c r="T72" s="43"/>
      <c r="U72" s="19"/>
      <c r="V72" s="19"/>
      <c r="W72" s="19"/>
      <c r="X72" s="19"/>
      <c r="Y72" s="19"/>
      <c r="Z72" s="19"/>
      <c r="AA72" s="19"/>
      <c r="AB72" s="19"/>
      <c r="AC72" s="19"/>
      <c r="AD72" s="19"/>
    </row>
    <row r="73" spans="2:30">
      <c r="B73" s="483"/>
      <c r="C73" s="237">
        <v>0.9</v>
      </c>
      <c r="D73" s="248"/>
      <c r="E73" s="249"/>
      <c r="F73" s="245" t="e">
        <f t="shared" si="17"/>
        <v>#DIV/0!</v>
      </c>
      <c r="G73" s="244" t="e">
        <f t="shared" si="18"/>
        <v>#DIV/0!</v>
      </c>
      <c r="H73" s="17"/>
      <c r="I73" s="17"/>
      <c r="J73" s="17"/>
      <c r="K73" s="17"/>
      <c r="L73" s="17"/>
      <c r="M73" s="43"/>
      <c r="N73" s="43"/>
      <c r="O73" s="43"/>
      <c r="P73" s="43"/>
      <c r="Q73" s="43"/>
      <c r="R73" s="43"/>
      <c r="S73" s="43"/>
      <c r="T73" s="43"/>
      <c r="U73" s="19"/>
      <c r="V73" s="19"/>
      <c r="W73" s="19"/>
      <c r="X73" s="19"/>
      <c r="Y73" s="19"/>
      <c r="Z73" s="19"/>
      <c r="AA73" s="19"/>
      <c r="AB73" s="19"/>
      <c r="AC73" s="19"/>
      <c r="AD73" s="19"/>
    </row>
    <row r="74" spans="2:30">
      <c r="B74" s="483"/>
      <c r="C74" s="237">
        <v>0.85</v>
      </c>
      <c r="D74" s="248"/>
      <c r="E74" s="249"/>
      <c r="F74" s="245" t="e">
        <f t="shared" si="17"/>
        <v>#DIV/0!</v>
      </c>
      <c r="G74" s="244" t="e">
        <f t="shared" si="18"/>
        <v>#DIV/0!</v>
      </c>
      <c r="H74" s="17"/>
      <c r="I74" s="17"/>
      <c r="J74" s="17"/>
      <c r="K74" s="17"/>
      <c r="L74" s="17"/>
      <c r="M74" s="43"/>
      <c r="N74" s="43"/>
      <c r="O74" s="43"/>
      <c r="P74" s="43"/>
      <c r="Q74" s="43"/>
      <c r="R74" s="43"/>
      <c r="S74" s="43"/>
      <c r="T74" s="43"/>
      <c r="U74" s="19"/>
      <c r="V74" s="19"/>
      <c r="W74" s="19"/>
      <c r="X74" s="19"/>
      <c r="Y74" s="19"/>
      <c r="Z74" s="19"/>
      <c r="AA74" s="19"/>
      <c r="AB74" s="19"/>
      <c r="AC74" s="19"/>
      <c r="AD74" s="19"/>
    </row>
    <row r="75" spans="2:30" ht="13.5" thickBot="1">
      <c r="B75" s="483"/>
      <c r="C75" s="237">
        <v>0.8</v>
      </c>
      <c r="D75" s="250"/>
      <c r="E75" s="251"/>
      <c r="F75" s="245" t="e">
        <f t="shared" si="17"/>
        <v>#DIV/0!</v>
      </c>
      <c r="G75" s="244" t="e">
        <f t="shared" si="18"/>
        <v>#DIV/0!</v>
      </c>
      <c r="H75" s="17"/>
      <c r="I75" s="17"/>
      <c r="J75" s="17"/>
      <c r="K75" s="17"/>
      <c r="L75" s="17"/>
      <c r="M75" s="43"/>
      <c r="N75" s="43"/>
      <c r="O75" s="43"/>
      <c r="P75" s="43"/>
      <c r="Q75" s="43"/>
      <c r="R75" s="43"/>
      <c r="S75" s="43"/>
      <c r="T75" s="43"/>
      <c r="U75" s="19"/>
      <c r="V75" s="19"/>
      <c r="W75" s="19"/>
      <c r="X75" s="19"/>
      <c r="Y75" s="19"/>
      <c r="Z75" s="19"/>
      <c r="AA75" s="19"/>
      <c r="AB75" s="19"/>
      <c r="AC75" s="19"/>
      <c r="AD75" s="19"/>
    </row>
    <row r="76" spans="2:30" ht="13.5" thickTop="1">
      <c r="B76" s="24"/>
      <c r="C76" s="24"/>
      <c r="D76" s="24"/>
      <c r="E76" s="24"/>
      <c r="F76" s="24"/>
      <c r="G76" s="24"/>
      <c r="H76" s="17"/>
      <c r="I76" s="17"/>
      <c r="J76" s="17"/>
      <c r="K76" s="17"/>
      <c r="L76" s="17"/>
      <c r="M76" s="43"/>
      <c r="N76" s="43"/>
      <c r="O76" s="43"/>
      <c r="P76" s="43"/>
      <c r="Q76" s="43"/>
      <c r="R76" s="43"/>
      <c r="S76" s="43"/>
      <c r="T76" s="43"/>
      <c r="U76" s="19"/>
      <c r="V76" s="19"/>
      <c r="W76" s="19"/>
      <c r="X76" s="19"/>
      <c r="Y76" s="19"/>
      <c r="Z76" s="19"/>
      <c r="AA76" s="19"/>
      <c r="AB76" s="19"/>
      <c r="AC76" s="19"/>
      <c r="AD76" s="19"/>
    </row>
    <row r="77" spans="2:30">
      <c r="B77" s="230"/>
      <c r="C77" s="231" t="s">
        <v>376</v>
      </c>
      <c r="D77" s="125" t="s">
        <v>377</v>
      </c>
      <c r="E77" s="125" t="s">
        <v>378</v>
      </c>
      <c r="F77" s="125" t="s">
        <v>379</v>
      </c>
      <c r="G77" s="125" t="s">
        <v>380</v>
      </c>
      <c r="H77" s="17"/>
      <c r="I77" s="17"/>
      <c r="J77" s="17"/>
      <c r="K77" s="17"/>
      <c r="L77" s="17"/>
      <c r="M77" s="43"/>
      <c r="N77" s="43"/>
      <c r="O77" s="43"/>
      <c r="P77" s="43"/>
      <c r="Q77" s="43"/>
      <c r="R77" s="43"/>
      <c r="S77" s="43"/>
      <c r="T77" s="43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2:30" ht="13.5" thickBot="1">
      <c r="B78" s="232" t="s">
        <v>381</v>
      </c>
      <c r="C78" s="233"/>
      <c r="D78" s="240">
        <f>'12. Analiza finansowa'!D65</f>
        <v>0</v>
      </c>
      <c r="E78" s="241">
        <f>'13. Analiza ekonomiczna'!D25</f>
        <v>0</v>
      </c>
      <c r="F78" s="244" t="e">
        <f>D78/$D$78-1</f>
        <v>#DIV/0!</v>
      </c>
      <c r="G78" s="244" t="e">
        <f>E78/$E$78-1</f>
        <v>#DIV/0!</v>
      </c>
      <c r="H78" s="17"/>
      <c r="I78" s="17"/>
      <c r="J78" s="17"/>
      <c r="K78" s="17"/>
      <c r="L78" s="17"/>
      <c r="M78" s="43"/>
      <c r="N78" s="43"/>
      <c r="O78" s="43"/>
      <c r="P78" s="43"/>
      <c r="Q78" s="43"/>
      <c r="R78" s="43"/>
      <c r="S78" s="43"/>
      <c r="T78" s="43"/>
      <c r="U78" s="19"/>
      <c r="V78" s="19"/>
      <c r="W78" s="19"/>
      <c r="X78" s="19"/>
      <c r="Y78" s="19"/>
      <c r="Z78" s="19"/>
      <c r="AA78" s="19"/>
      <c r="AB78" s="19"/>
      <c r="AC78" s="19"/>
      <c r="AD78" s="19"/>
    </row>
    <row r="79" spans="2:30" ht="13.5" thickTop="1">
      <c r="B79" s="482" t="s">
        <v>383</v>
      </c>
      <c r="C79" s="236">
        <v>1.2</v>
      </c>
      <c r="D79" s="246"/>
      <c r="E79" s="247"/>
      <c r="F79" s="252" t="e">
        <f t="shared" ref="F79:F89" si="19">D79/$D$78-1</f>
        <v>#DIV/0!</v>
      </c>
      <c r="G79" s="234" t="e">
        <f t="shared" ref="G79:G89" si="20">E79/$E$78-1</f>
        <v>#DIV/0!</v>
      </c>
      <c r="H79" s="17"/>
      <c r="I79" s="17"/>
      <c r="J79" s="17"/>
      <c r="K79" s="17"/>
      <c r="L79" s="17"/>
      <c r="M79" s="43"/>
      <c r="N79" s="43"/>
      <c r="O79" s="43"/>
      <c r="P79" s="43"/>
      <c r="Q79" s="43"/>
      <c r="R79" s="43"/>
      <c r="S79" s="43"/>
      <c r="T79" s="43"/>
      <c r="U79" s="19"/>
      <c r="V79" s="19"/>
      <c r="W79" s="19"/>
      <c r="X79" s="19"/>
      <c r="Y79" s="19"/>
      <c r="Z79" s="19"/>
      <c r="AA79" s="19"/>
      <c r="AB79" s="19"/>
      <c r="AC79" s="19"/>
      <c r="AD79" s="19"/>
    </row>
    <row r="80" spans="2:30">
      <c r="B80" s="483"/>
      <c r="C80" s="237">
        <v>1.1499999999999999</v>
      </c>
      <c r="D80" s="248"/>
      <c r="E80" s="249"/>
      <c r="F80" s="252" t="e">
        <f t="shared" si="19"/>
        <v>#DIV/0!</v>
      </c>
      <c r="G80" s="234" t="e">
        <f t="shared" si="20"/>
        <v>#DIV/0!</v>
      </c>
      <c r="H80" s="17"/>
      <c r="I80" s="17"/>
      <c r="J80" s="17"/>
      <c r="K80" s="17"/>
      <c r="L80" s="17"/>
      <c r="M80" s="43"/>
      <c r="N80" s="43"/>
      <c r="O80" s="43"/>
      <c r="P80" s="43"/>
      <c r="Q80" s="43"/>
      <c r="R80" s="43"/>
      <c r="S80" s="43"/>
      <c r="T80" s="43"/>
      <c r="U80" s="19"/>
      <c r="V80" s="19"/>
      <c r="W80" s="19"/>
      <c r="X80" s="19"/>
      <c r="Y80" s="19"/>
      <c r="Z80" s="19"/>
      <c r="AA80" s="19"/>
      <c r="AB80" s="19"/>
      <c r="AC80" s="19"/>
      <c r="AD80" s="19"/>
    </row>
    <row r="81" spans="2:30">
      <c r="B81" s="483"/>
      <c r="C81" s="237">
        <v>1.1000000000000001</v>
      </c>
      <c r="D81" s="248"/>
      <c r="E81" s="249"/>
      <c r="F81" s="252" t="e">
        <f t="shared" si="19"/>
        <v>#DIV/0!</v>
      </c>
      <c r="G81" s="234" t="e">
        <f t="shared" si="20"/>
        <v>#DIV/0!</v>
      </c>
      <c r="H81" s="17"/>
      <c r="I81" s="17"/>
      <c r="J81" s="17"/>
      <c r="K81" s="17"/>
      <c r="L81" s="17"/>
      <c r="M81" s="43"/>
      <c r="N81" s="43"/>
      <c r="O81" s="43"/>
      <c r="P81" s="43"/>
      <c r="Q81" s="43"/>
      <c r="R81" s="43"/>
      <c r="S81" s="43"/>
      <c r="T81" s="43"/>
      <c r="U81" s="19"/>
      <c r="V81" s="19"/>
      <c r="W81" s="19"/>
      <c r="X81" s="19"/>
      <c r="Y81" s="19"/>
      <c r="Z81" s="19"/>
      <c r="AA81" s="19"/>
      <c r="AB81" s="19"/>
      <c r="AC81" s="19"/>
      <c r="AD81" s="19"/>
    </row>
    <row r="82" spans="2:30">
      <c r="B82" s="483"/>
      <c r="C82" s="237">
        <v>1.05</v>
      </c>
      <c r="D82" s="248"/>
      <c r="E82" s="249"/>
      <c r="F82" s="252" t="e">
        <f t="shared" si="19"/>
        <v>#DIV/0!</v>
      </c>
      <c r="G82" s="234" t="e">
        <f t="shared" si="20"/>
        <v>#DIV/0!</v>
      </c>
      <c r="H82" s="17"/>
      <c r="I82" s="17"/>
      <c r="J82" s="17"/>
      <c r="K82" s="17"/>
      <c r="L82" s="17"/>
      <c r="M82" s="43"/>
      <c r="N82" s="43"/>
      <c r="O82" s="43"/>
      <c r="P82" s="43"/>
      <c r="Q82" s="43"/>
      <c r="R82" s="43"/>
      <c r="S82" s="43"/>
      <c r="T82" s="43"/>
      <c r="U82" s="19"/>
      <c r="V82" s="19"/>
      <c r="W82" s="19"/>
      <c r="X82" s="19"/>
      <c r="Y82" s="19"/>
      <c r="Z82" s="19"/>
      <c r="AA82" s="19"/>
      <c r="AB82" s="19"/>
      <c r="AC82" s="19"/>
      <c r="AD82" s="19"/>
    </row>
    <row r="83" spans="2:30">
      <c r="B83" s="483"/>
      <c r="C83" s="237">
        <v>1.01</v>
      </c>
      <c r="D83" s="248"/>
      <c r="E83" s="249"/>
      <c r="F83" s="252" t="e">
        <f t="shared" si="19"/>
        <v>#DIV/0!</v>
      </c>
      <c r="G83" s="234" t="e">
        <f t="shared" si="20"/>
        <v>#DIV/0!</v>
      </c>
      <c r="H83" s="17"/>
      <c r="I83" s="17"/>
      <c r="J83" s="17"/>
      <c r="K83" s="17"/>
      <c r="L83" s="17"/>
      <c r="M83" s="43"/>
      <c r="N83" s="43"/>
      <c r="O83" s="43"/>
      <c r="P83" s="43"/>
      <c r="Q83" s="43"/>
      <c r="R83" s="43"/>
      <c r="S83" s="43"/>
      <c r="T83" s="43"/>
      <c r="U83" s="19"/>
      <c r="V83" s="19"/>
      <c r="W83" s="19"/>
      <c r="X83" s="19"/>
      <c r="Y83" s="19"/>
      <c r="Z83" s="19"/>
      <c r="AA83" s="19"/>
      <c r="AB83" s="19"/>
      <c r="AC83" s="19"/>
      <c r="AD83" s="19"/>
    </row>
    <row r="84" spans="2:30">
      <c r="B84" s="483"/>
      <c r="C84" s="237">
        <v>1</v>
      </c>
      <c r="D84" s="248"/>
      <c r="E84" s="249"/>
      <c r="F84" s="252" t="e">
        <f t="shared" si="19"/>
        <v>#DIV/0!</v>
      </c>
      <c r="G84" s="234" t="e">
        <f t="shared" si="20"/>
        <v>#DIV/0!</v>
      </c>
      <c r="H84" s="17"/>
      <c r="I84" s="17"/>
      <c r="J84" s="17"/>
      <c r="K84" s="17"/>
      <c r="L84" s="17"/>
      <c r="M84" s="43"/>
      <c r="N84" s="43"/>
      <c r="O84" s="43"/>
      <c r="P84" s="43"/>
      <c r="Q84" s="43"/>
      <c r="R84" s="43"/>
      <c r="S84" s="43"/>
      <c r="T84" s="43"/>
      <c r="U84" s="19"/>
      <c r="V84" s="19"/>
      <c r="W84" s="19"/>
      <c r="X84" s="19"/>
      <c r="Y84" s="19"/>
      <c r="Z84" s="19"/>
      <c r="AA84" s="19"/>
      <c r="AB84" s="19"/>
      <c r="AC84" s="19"/>
      <c r="AD84" s="19"/>
    </row>
    <row r="85" spans="2:30">
      <c r="B85" s="483"/>
      <c r="C85" s="237">
        <v>0.99</v>
      </c>
      <c r="D85" s="248"/>
      <c r="E85" s="249"/>
      <c r="F85" s="252" t="e">
        <f t="shared" si="19"/>
        <v>#DIV/0!</v>
      </c>
      <c r="G85" s="234" t="e">
        <f t="shared" si="20"/>
        <v>#DIV/0!</v>
      </c>
      <c r="H85" s="17"/>
      <c r="I85" s="17"/>
      <c r="J85" s="17"/>
      <c r="K85" s="17"/>
      <c r="L85" s="17"/>
      <c r="M85" s="43"/>
      <c r="N85" s="43"/>
      <c r="O85" s="43"/>
      <c r="P85" s="43"/>
      <c r="Q85" s="43"/>
      <c r="R85" s="43"/>
      <c r="S85" s="43"/>
      <c r="T85" s="43"/>
      <c r="U85" s="19"/>
      <c r="V85" s="19"/>
      <c r="W85" s="19"/>
      <c r="X85" s="19"/>
      <c r="Y85" s="19"/>
      <c r="Z85" s="19"/>
      <c r="AA85" s="19"/>
      <c r="AB85" s="19"/>
      <c r="AC85" s="19"/>
      <c r="AD85" s="19"/>
    </row>
    <row r="86" spans="2:30">
      <c r="B86" s="483"/>
      <c r="C86" s="237">
        <v>0.95</v>
      </c>
      <c r="D86" s="248"/>
      <c r="E86" s="249"/>
      <c r="F86" s="252" t="e">
        <f t="shared" si="19"/>
        <v>#DIV/0!</v>
      </c>
      <c r="G86" s="234" t="e">
        <f t="shared" si="20"/>
        <v>#DIV/0!</v>
      </c>
      <c r="H86" s="17"/>
      <c r="I86" s="17"/>
      <c r="J86" s="17"/>
      <c r="K86" s="17"/>
      <c r="L86" s="17"/>
      <c r="M86" s="43"/>
      <c r="N86" s="43"/>
      <c r="O86" s="43"/>
      <c r="P86" s="43"/>
      <c r="Q86" s="43"/>
      <c r="R86" s="43"/>
      <c r="S86" s="43"/>
      <c r="T86" s="43"/>
      <c r="U86" s="19"/>
      <c r="V86" s="19"/>
      <c r="W86" s="19"/>
      <c r="X86" s="19"/>
      <c r="Y86" s="19"/>
      <c r="Z86" s="19"/>
      <c r="AA86" s="19"/>
      <c r="AB86" s="19"/>
      <c r="AC86" s="19"/>
      <c r="AD86" s="19"/>
    </row>
    <row r="87" spans="2:30">
      <c r="B87" s="483"/>
      <c r="C87" s="237">
        <v>0.9</v>
      </c>
      <c r="D87" s="248"/>
      <c r="E87" s="249"/>
      <c r="F87" s="252" t="e">
        <f t="shared" si="19"/>
        <v>#DIV/0!</v>
      </c>
      <c r="G87" s="234" t="e">
        <f t="shared" si="20"/>
        <v>#DIV/0!</v>
      </c>
      <c r="H87" s="17"/>
      <c r="I87" s="17"/>
      <c r="J87" s="17"/>
      <c r="K87" s="17"/>
      <c r="L87" s="17"/>
      <c r="M87" s="43"/>
      <c r="N87" s="43"/>
      <c r="O87" s="43"/>
      <c r="P87" s="43"/>
      <c r="Q87" s="43"/>
      <c r="R87" s="43"/>
      <c r="S87" s="43"/>
      <c r="T87" s="43"/>
      <c r="U87" s="19"/>
      <c r="V87" s="19"/>
      <c r="W87" s="19"/>
      <c r="X87" s="19"/>
      <c r="Y87" s="19"/>
      <c r="Z87" s="19"/>
      <c r="AA87" s="19"/>
      <c r="AB87" s="19"/>
      <c r="AC87" s="19"/>
      <c r="AD87" s="19"/>
    </row>
    <row r="88" spans="2:30">
      <c r="B88" s="483"/>
      <c r="C88" s="237">
        <v>0.85</v>
      </c>
      <c r="D88" s="248"/>
      <c r="E88" s="249"/>
      <c r="F88" s="252" t="e">
        <f t="shared" si="19"/>
        <v>#DIV/0!</v>
      </c>
      <c r="G88" s="234" t="e">
        <f t="shared" si="20"/>
        <v>#DIV/0!</v>
      </c>
      <c r="H88" s="17"/>
      <c r="I88" s="17"/>
      <c r="J88" s="17"/>
      <c r="K88" s="17"/>
      <c r="L88" s="17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</row>
    <row r="89" spans="2:30" ht="13.5" thickBot="1">
      <c r="B89" s="483"/>
      <c r="C89" s="237">
        <v>0.8</v>
      </c>
      <c r="D89" s="250"/>
      <c r="E89" s="251"/>
      <c r="F89" s="252" t="e">
        <f t="shared" si="19"/>
        <v>#DIV/0!</v>
      </c>
      <c r="G89" s="234" t="e">
        <f t="shared" si="20"/>
        <v>#DIV/0!</v>
      </c>
      <c r="H89" s="17"/>
      <c r="I89" s="17"/>
      <c r="J89" s="17"/>
      <c r="K89" s="17"/>
      <c r="L89" s="17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</row>
    <row r="90" spans="2:30" ht="13.5" thickTop="1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</row>
    <row r="91" spans="2:30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</row>
    <row r="92" spans="2:30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</row>
    <row r="93" spans="2:30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</row>
    <row r="94" spans="2:30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</row>
    <row r="95" spans="2:30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</row>
    <row r="96" spans="2:30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</row>
    <row r="97" spans="2:30"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</row>
    <row r="98" spans="2:30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</row>
    <row r="99" spans="2:30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</row>
    <row r="100" spans="2:30"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</row>
    <row r="101" spans="2:30"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</row>
    <row r="102" spans="2:30"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</row>
    <row r="103" spans="2:30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</row>
    <row r="104" spans="2:30"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</row>
  </sheetData>
  <mergeCells count="27">
    <mergeCell ref="C28:D28"/>
    <mergeCell ref="C3:C4"/>
    <mergeCell ref="C12:D12"/>
    <mergeCell ref="B79:B89"/>
    <mergeCell ref="C13:D13"/>
    <mergeCell ref="C14:D14"/>
    <mergeCell ref="C16:D16"/>
    <mergeCell ref="C17:D17"/>
    <mergeCell ref="C18:D18"/>
    <mergeCell ref="C20:D20"/>
    <mergeCell ref="C21:D21"/>
    <mergeCell ref="C19:D19"/>
    <mergeCell ref="C15:D15"/>
    <mergeCell ref="C22:D22"/>
    <mergeCell ref="C23:D23"/>
    <mergeCell ref="C27:D27"/>
    <mergeCell ref="C29:D29"/>
    <mergeCell ref="C30:D30"/>
    <mergeCell ref="C31:D31"/>
    <mergeCell ref="C32:D32"/>
    <mergeCell ref="B65:B75"/>
    <mergeCell ref="C38:D38"/>
    <mergeCell ref="C39:D39"/>
    <mergeCell ref="C40:D40"/>
    <mergeCell ref="C41:D41"/>
    <mergeCell ref="C42:D42"/>
    <mergeCell ref="B51:B61"/>
  </mergeCells>
  <pageMargins left="0.43307086614173229" right="0.74803149606299213" top="1.3779527559055118" bottom="0.98425196850393704" header="0.51181102362204722" footer="0.51181102362204722"/>
  <pageSetup paperSize="9" scale="49" firstPageNumber="26" orientation="landscape" r:id="rId1"/>
  <headerFooter>
    <oddHeader>&amp;C&amp;F</oddHeader>
    <oddFooter>&amp;C&amp;A&amp;R&amp;P/&amp;N</oddFooter>
  </headerFooter>
  <rowBreaks count="1" manualBreakCount="1">
    <brk id="62" min="1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view="pageBreakPreview" topLeftCell="B1" zoomScale="115" zoomScaleNormal="85" zoomScaleSheetLayoutView="115" zoomScalePageLayoutView="140" workbookViewId="0">
      <selection activeCell="B2" sqref="B2:K2"/>
    </sheetView>
  </sheetViews>
  <sheetFormatPr defaultColWidth="9.1796875" defaultRowHeight="13"/>
  <cols>
    <col min="1" max="1" width="10.81640625" style="1" hidden="1" customWidth="1"/>
    <col min="2" max="17" width="9.1796875" style="1"/>
    <col min="18" max="18" width="10.54296875" style="1" customWidth="1"/>
    <col min="19" max="16384" width="9.1796875" style="1"/>
  </cols>
  <sheetData>
    <row r="1" spans="1:19" ht="12" customHeight="1">
      <c r="B1" s="52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9" ht="87" customHeight="1">
      <c r="B2" s="382" t="s">
        <v>89</v>
      </c>
      <c r="C2" s="382"/>
      <c r="D2" s="382"/>
      <c r="E2" s="382"/>
      <c r="F2" s="382"/>
      <c r="G2" s="382"/>
      <c r="H2" s="382"/>
      <c r="I2" s="382"/>
      <c r="J2" s="382"/>
      <c r="K2" s="382"/>
      <c r="L2" s="300"/>
    </row>
    <row r="3" spans="1:19" ht="15.5">
      <c r="A3" s="2"/>
      <c r="B3" s="367"/>
      <c r="C3" s="367"/>
      <c r="D3" s="368"/>
      <c r="E3" s="368"/>
      <c r="F3" s="368"/>
      <c r="G3" s="368"/>
      <c r="H3" s="368"/>
      <c r="I3" s="368"/>
      <c r="J3" s="368"/>
      <c r="K3" s="368"/>
      <c r="L3" s="53"/>
      <c r="N3" s="14"/>
      <c r="O3" s="14"/>
      <c r="P3" s="14"/>
      <c r="Q3" s="12"/>
      <c r="R3" s="12"/>
      <c r="S3" s="2"/>
    </row>
    <row r="4" spans="1:19" ht="15.5">
      <c r="A4" s="2"/>
      <c r="B4" s="369" t="s">
        <v>21</v>
      </c>
      <c r="C4" s="367" t="s">
        <v>108</v>
      </c>
      <c r="D4" s="368"/>
      <c r="E4" s="368"/>
      <c r="F4" s="368"/>
      <c r="G4" s="368"/>
      <c r="H4" s="368"/>
      <c r="I4" s="368"/>
      <c r="J4" s="368"/>
      <c r="K4" s="368"/>
      <c r="L4" s="53"/>
      <c r="N4" s="14"/>
      <c r="O4" s="14"/>
      <c r="P4" s="14"/>
      <c r="Q4" s="12"/>
      <c r="R4" s="12"/>
      <c r="S4" s="2"/>
    </row>
    <row r="5" spans="1:19" ht="15.5">
      <c r="A5" s="2"/>
      <c r="B5" s="369" t="s">
        <v>16</v>
      </c>
      <c r="C5" s="367" t="s">
        <v>497</v>
      </c>
      <c r="D5" s="368"/>
      <c r="E5" s="368"/>
      <c r="F5" s="368"/>
      <c r="G5" s="368"/>
      <c r="H5" s="368"/>
      <c r="I5" s="368"/>
      <c r="J5" s="368"/>
      <c r="K5" s="368"/>
      <c r="L5" s="53"/>
      <c r="N5" s="14"/>
      <c r="O5" s="14"/>
      <c r="P5" s="14"/>
      <c r="Q5" s="12"/>
      <c r="R5" s="12"/>
      <c r="S5" s="2"/>
    </row>
    <row r="6" spans="1:19" ht="15.5">
      <c r="A6" s="2"/>
      <c r="B6" s="369" t="s">
        <v>29</v>
      </c>
      <c r="C6" s="367" t="s">
        <v>109</v>
      </c>
      <c r="D6" s="368"/>
      <c r="E6" s="368"/>
      <c r="F6" s="368"/>
      <c r="G6" s="368"/>
      <c r="H6" s="368"/>
      <c r="I6" s="368"/>
      <c r="J6" s="368"/>
      <c r="K6" s="368"/>
      <c r="L6" s="53"/>
      <c r="N6" s="14"/>
      <c r="O6" s="14"/>
      <c r="P6" s="14"/>
      <c r="Q6" s="12"/>
      <c r="R6" s="12"/>
      <c r="S6" s="2"/>
    </row>
    <row r="7" spans="1:19" ht="15.5">
      <c r="A7" s="2"/>
      <c r="B7" s="369" t="s">
        <v>31</v>
      </c>
      <c r="C7" s="367" t="s">
        <v>94</v>
      </c>
      <c r="D7" s="368"/>
      <c r="E7" s="368"/>
      <c r="F7" s="368"/>
      <c r="G7" s="368"/>
      <c r="H7" s="368"/>
      <c r="I7" s="368"/>
      <c r="J7" s="368"/>
      <c r="K7" s="368"/>
      <c r="L7" s="53"/>
      <c r="N7" s="14"/>
      <c r="O7" s="14"/>
      <c r="P7" s="14"/>
      <c r="Q7" s="12"/>
      <c r="R7" s="12"/>
      <c r="S7" s="2"/>
    </row>
    <row r="8" spans="1:19" ht="15.5">
      <c r="A8" s="2"/>
      <c r="B8" s="369" t="s">
        <v>50</v>
      </c>
      <c r="C8" s="367" t="s">
        <v>129</v>
      </c>
      <c r="D8" s="368"/>
      <c r="E8" s="368"/>
      <c r="F8" s="368"/>
      <c r="G8" s="368"/>
      <c r="H8" s="368"/>
      <c r="I8" s="368"/>
      <c r="J8" s="368"/>
      <c r="K8" s="368"/>
      <c r="L8" s="53"/>
      <c r="N8" s="14"/>
      <c r="O8" s="14"/>
      <c r="P8" s="14"/>
      <c r="Q8" s="12"/>
      <c r="R8" s="12"/>
      <c r="S8" s="2"/>
    </row>
    <row r="9" spans="1:19" ht="15.5">
      <c r="A9" s="2"/>
      <c r="B9" s="369" t="s">
        <v>511</v>
      </c>
      <c r="C9" s="367" t="s">
        <v>510</v>
      </c>
      <c r="D9" s="368"/>
      <c r="E9" s="368"/>
      <c r="F9" s="368"/>
      <c r="G9" s="368"/>
      <c r="H9" s="368"/>
      <c r="I9" s="368"/>
      <c r="J9" s="368"/>
      <c r="K9" s="368"/>
      <c r="L9" s="53"/>
      <c r="N9" s="14"/>
      <c r="O9" s="14"/>
      <c r="P9" s="14"/>
      <c r="Q9" s="12"/>
      <c r="R9" s="12"/>
      <c r="S9" s="2"/>
    </row>
    <row r="10" spans="1:19" ht="15.5">
      <c r="A10" s="2"/>
      <c r="B10" s="369" t="s">
        <v>512</v>
      </c>
      <c r="C10" s="367" t="s">
        <v>130</v>
      </c>
      <c r="D10" s="368"/>
      <c r="E10" s="368"/>
      <c r="F10" s="368"/>
      <c r="G10" s="368"/>
      <c r="H10" s="368"/>
      <c r="I10" s="368"/>
      <c r="J10" s="368"/>
      <c r="K10" s="368"/>
      <c r="L10" s="53"/>
      <c r="N10" s="14"/>
      <c r="O10" s="14"/>
      <c r="P10" s="14"/>
      <c r="Q10" s="12"/>
      <c r="R10" s="12"/>
      <c r="S10" s="2"/>
    </row>
    <row r="11" spans="1:19" ht="15.5">
      <c r="A11" s="2"/>
      <c r="B11" s="369" t="s">
        <v>51</v>
      </c>
      <c r="C11" s="367" t="s">
        <v>167</v>
      </c>
      <c r="D11" s="368"/>
      <c r="E11" s="368"/>
      <c r="F11" s="368"/>
      <c r="G11" s="368"/>
      <c r="H11" s="368"/>
      <c r="I11" s="368"/>
      <c r="J11" s="368"/>
      <c r="K11" s="368"/>
      <c r="L11" s="53"/>
      <c r="N11" s="14"/>
      <c r="O11" s="14"/>
      <c r="P11" s="14"/>
      <c r="Q11" s="12"/>
      <c r="R11" s="12"/>
      <c r="S11" s="2"/>
    </row>
    <row r="12" spans="1:19" ht="15.5">
      <c r="A12" s="2"/>
      <c r="B12" s="369" t="s">
        <v>52</v>
      </c>
      <c r="C12" s="367" t="s">
        <v>3</v>
      </c>
      <c r="D12" s="368"/>
      <c r="E12" s="368"/>
      <c r="F12" s="368"/>
      <c r="G12" s="368"/>
      <c r="H12" s="368"/>
      <c r="I12" s="368"/>
      <c r="J12" s="368"/>
      <c r="K12" s="368"/>
      <c r="L12" s="53"/>
      <c r="N12" s="14"/>
      <c r="O12" s="14"/>
      <c r="P12" s="14"/>
      <c r="Q12" s="12"/>
      <c r="R12" s="12"/>
      <c r="S12" s="2"/>
    </row>
    <row r="13" spans="1:19" ht="15.5">
      <c r="A13" s="2"/>
      <c r="B13" s="369" t="s">
        <v>327</v>
      </c>
      <c r="C13" s="367" t="s">
        <v>366</v>
      </c>
      <c r="D13" s="368"/>
      <c r="E13" s="368"/>
      <c r="F13" s="368"/>
      <c r="G13" s="368"/>
      <c r="H13" s="368"/>
      <c r="I13" s="368"/>
      <c r="J13" s="368"/>
      <c r="K13" s="368"/>
      <c r="L13" s="53"/>
      <c r="N13" s="14"/>
      <c r="O13" s="14"/>
      <c r="P13" s="14"/>
      <c r="Q13" s="12"/>
      <c r="R13" s="12"/>
      <c r="S13" s="2"/>
    </row>
    <row r="14" spans="1:19" ht="15.5">
      <c r="A14" s="2"/>
      <c r="B14" s="369" t="s">
        <v>107</v>
      </c>
      <c r="C14" s="367" t="s">
        <v>367</v>
      </c>
      <c r="D14" s="368"/>
      <c r="E14" s="368"/>
      <c r="F14" s="368"/>
      <c r="G14" s="368"/>
      <c r="H14" s="368"/>
      <c r="I14" s="368"/>
      <c r="J14" s="368"/>
      <c r="K14" s="368"/>
      <c r="L14" s="53"/>
      <c r="N14" s="14"/>
      <c r="O14" s="14"/>
      <c r="P14" s="14"/>
      <c r="Q14" s="12"/>
      <c r="R14" s="12"/>
      <c r="S14" s="2"/>
    </row>
    <row r="15" spans="1:19" ht="15.5">
      <c r="A15" s="2"/>
      <c r="B15" s="369" t="s">
        <v>342</v>
      </c>
      <c r="C15" s="367" t="s">
        <v>341</v>
      </c>
      <c r="D15" s="368"/>
      <c r="E15" s="368"/>
      <c r="F15" s="368"/>
      <c r="G15" s="368"/>
      <c r="H15" s="368"/>
      <c r="I15" s="368"/>
      <c r="J15" s="368"/>
      <c r="K15" s="368"/>
      <c r="L15" s="53"/>
      <c r="N15" s="14"/>
      <c r="O15" s="14"/>
      <c r="P15" s="14"/>
      <c r="Q15" s="12"/>
      <c r="R15" s="12"/>
      <c r="S15" s="2"/>
    </row>
    <row r="16" spans="1:19" ht="15.5">
      <c r="A16" s="2"/>
      <c r="B16" s="369" t="s">
        <v>368</v>
      </c>
      <c r="C16" s="367" t="s">
        <v>4</v>
      </c>
      <c r="D16" s="368"/>
      <c r="E16" s="368"/>
      <c r="F16" s="368"/>
      <c r="G16" s="368"/>
      <c r="H16" s="368"/>
      <c r="I16" s="368"/>
      <c r="J16" s="368"/>
      <c r="K16" s="368"/>
      <c r="L16" s="53"/>
      <c r="N16" s="14"/>
      <c r="O16" s="14"/>
      <c r="P16" s="14"/>
      <c r="Q16" s="12"/>
      <c r="R16" s="12"/>
      <c r="S16" s="2"/>
    </row>
    <row r="17" spans="1:19" ht="15.5">
      <c r="A17" s="2"/>
      <c r="B17" s="369" t="s">
        <v>369</v>
      </c>
      <c r="C17" s="367" t="s">
        <v>63</v>
      </c>
      <c r="D17" s="368"/>
      <c r="E17" s="368"/>
      <c r="F17" s="368"/>
      <c r="G17" s="368"/>
      <c r="H17" s="368"/>
      <c r="I17" s="368"/>
      <c r="J17" s="368"/>
      <c r="K17" s="368"/>
      <c r="L17" s="53"/>
      <c r="N17" s="14"/>
      <c r="O17" s="14"/>
      <c r="P17" s="14"/>
      <c r="Q17" s="12"/>
      <c r="R17" s="12"/>
      <c r="S17" s="2"/>
    </row>
    <row r="18" spans="1:19" ht="15.5">
      <c r="A18" s="2"/>
      <c r="B18" s="369" t="s">
        <v>370</v>
      </c>
      <c r="C18" s="367" t="s">
        <v>371</v>
      </c>
      <c r="D18" s="368"/>
      <c r="E18" s="368"/>
      <c r="F18" s="368"/>
      <c r="G18" s="368"/>
      <c r="H18" s="368"/>
      <c r="I18" s="368"/>
      <c r="J18" s="368"/>
      <c r="K18" s="368"/>
      <c r="L18" s="53"/>
      <c r="N18" s="14"/>
      <c r="O18" s="14"/>
      <c r="P18" s="14"/>
      <c r="Q18" s="12"/>
      <c r="R18" s="12"/>
      <c r="S18" s="2"/>
    </row>
    <row r="19" spans="1:19" ht="15.5">
      <c r="A19" s="2"/>
      <c r="B19" s="370"/>
      <c r="C19" s="367"/>
      <c r="D19" s="367"/>
      <c r="E19" s="367"/>
      <c r="F19" s="367"/>
      <c r="G19" s="367"/>
      <c r="H19" s="367"/>
      <c r="I19" s="367"/>
      <c r="J19" s="370"/>
      <c r="K19" s="370"/>
      <c r="L19" s="22"/>
      <c r="M19" s="2"/>
      <c r="N19" s="2"/>
      <c r="O19" s="2"/>
      <c r="P19" s="2"/>
      <c r="Q19" s="2"/>
      <c r="R19" s="2"/>
      <c r="S19" s="2"/>
    </row>
    <row r="20" spans="1:19">
      <c r="B20"/>
      <c r="C20"/>
      <c r="D20"/>
      <c r="E20"/>
      <c r="F20"/>
      <c r="G20"/>
      <c r="H20"/>
      <c r="I20"/>
      <c r="J20"/>
      <c r="K20"/>
    </row>
    <row r="21" spans="1:19" ht="18" customHeight="1">
      <c r="B21"/>
      <c r="C21"/>
      <c r="D21"/>
      <c r="E21"/>
      <c r="F21"/>
      <c r="G21"/>
      <c r="H21"/>
      <c r="I21"/>
      <c r="J21"/>
      <c r="K21"/>
    </row>
    <row r="22" spans="1:19" ht="18" customHeight="1">
      <c r="B22"/>
      <c r="C22"/>
      <c r="D22"/>
      <c r="E22"/>
      <c r="F22"/>
      <c r="G22"/>
      <c r="H22"/>
      <c r="I22"/>
      <c r="J22"/>
      <c r="K22"/>
    </row>
    <row r="23" spans="1:19" ht="18" customHeight="1">
      <c r="B23"/>
      <c r="C23"/>
      <c r="D23"/>
      <c r="E23"/>
      <c r="F23"/>
      <c r="G23"/>
      <c r="H23"/>
      <c r="I23"/>
      <c r="J23"/>
      <c r="K23"/>
    </row>
    <row r="24" spans="1:19" ht="18" customHeight="1">
      <c r="B24"/>
      <c r="C24"/>
      <c r="D24"/>
      <c r="E24"/>
      <c r="F24"/>
      <c r="G24"/>
      <c r="H24"/>
      <c r="I24"/>
      <c r="J24"/>
      <c r="K24"/>
    </row>
  </sheetData>
  <mergeCells count="1">
    <mergeCell ref="B2:K2"/>
  </mergeCells>
  <phoneticPr fontId="1" type="noConversion"/>
  <hyperlinks>
    <hyperlink ref="C4" location="'1. Spis treści'!Obszar_wydruku" display="Spis Treści" xr:uid="{00000000-0004-0000-0100-000000000000}"/>
    <hyperlink ref="C5" location="'2. Podsumowanie'!Obszar_wydruku" display="Podsumowanie" xr:uid="{00000000-0004-0000-0100-000001000000}"/>
    <hyperlink ref="C6" location="'3. Założenia'!Tytuły_wydruku" display="Założenia" xr:uid="{00000000-0004-0000-0100-000002000000}"/>
    <hyperlink ref="C7" location="'4. Waloryzacja'!Obszar_wydruku" display="Waloryzacja" xr:uid="{00000000-0004-0000-0100-000003000000}"/>
    <hyperlink ref="C8" location="'5. Plan nakładów'!Obszar_wydruku" display="Plan nakładów" xr:uid="{00000000-0004-0000-0100-000004000000}"/>
    <hyperlink ref="C9" location="'6a. Założenia do planu KiO'!Obszar_wydruku" display="Założenia do planu KiO (kosztów i oszczędności)" xr:uid="{00000000-0004-0000-0100-000005000000}"/>
    <hyperlink ref="C10" location="'6b. Plan kosztów i oszczędności'!Obszar_wydruku" display="Plan kosztów i oszczędności" xr:uid="{00000000-0004-0000-0100-000006000000}"/>
    <hyperlink ref="C11" location="'7. Wynagrodzenie partnera'!Obszar_wydruku" display="Wynagrodzenie partnera prywatnego" xr:uid="{00000000-0004-0000-0100-000007000000}"/>
    <hyperlink ref="C12" location="'8. Wartość rezydualna'!Obszar_wydruku" display="Wartość rezydualna" xr:uid="{00000000-0004-0000-0100-000008000000}"/>
    <hyperlink ref="C13" location="'9. Model PPP'!Obszar_wydruku" display="Model PPP" xr:uid="{00000000-0004-0000-0100-000009000000}"/>
    <hyperlink ref="C14" location="'10. PSC'!Obszar_wydruku" display="PSC" xr:uid="{00000000-0004-0000-0100-00000A000000}"/>
    <hyperlink ref="C15" location="'11. Ryzyka'!Obszar_wydruku" display="Ryzyka" xr:uid="{00000000-0004-0000-0100-00000B000000}"/>
    <hyperlink ref="C16" location="'12. Analiza finansowa'!Obszar_wydruku" display="Analiza finansowa" xr:uid="{00000000-0004-0000-0100-00000C000000}"/>
    <hyperlink ref="C17" location="'13. Analiza ekonomiczna'!Obszar_wydruku" display="Analiza ekonomiczna" xr:uid="{00000000-0004-0000-0100-00000D000000}"/>
    <hyperlink ref="C18" location="'14. Analiza wrażliwości'!Obszar_wydruku" display="Analiza wrażliwości" xr:uid="{00000000-0004-0000-0100-00000E000000}"/>
  </hyperlinks>
  <pageMargins left="0.43307086614173229" right="0.74803149606299213" top="1.3779527559055118" bottom="0.98425196850393704" header="0.51181102362204722" footer="0.51181102362204722"/>
  <pageSetup paperSize="9" orientation="landscape" r:id="rId1"/>
  <headerFooter>
    <oddHeader>&amp;C&amp;F</oddHeader>
    <oddFooter>&amp;C&amp;A&amp;R&amp;P/&amp;N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I153"/>
  <sheetViews>
    <sheetView tabSelected="1" view="pageBreakPreview" topLeftCell="A59" zoomScaleNormal="85" zoomScaleSheetLayoutView="100" zoomScalePageLayoutView="140" workbookViewId="0">
      <selection activeCell="C6" sqref="C6:D6"/>
    </sheetView>
  </sheetViews>
  <sheetFormatPr defaultColWidth="9.1796875" defaultRowHeight="13"/>
  <cols>
    <col min="1" max="1" width="10.81640625" style="40" customWidth="1"/>
    <col min="2" max="2" width="9.1796875" style="40"/>
    <col min="3" max="3" width="29.453125" style="40" customWidth="1"/>
    <col min="4" max="4" width="13.7265625" style="40" bestFit="1" customWidth="1"/>
    <col min="5" max="5" width="12.7265625" style="40" customWidth="1"/>
    <col min="6" max="7" width="13.1796875" style="40" bestFit="1" customWidth="1"/>
    <col min="8" max="30" width="12.7265625" style="40" customWidth="1"/>
    <col min="31" max="16384" width="9.1796875" style="40"/>
  </cols>
  <sheetData>
    <row r="1" spans="1:30">
      <c r="A1" s="43"/>
      <c r="B1" s="41"/>
      <c r="C1" s="15"/>
      <c r="D1" s="42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>
      <c r="A2" s="43"/>
      <c r="B2" s="45" t="s">
        <v>498</v>
      </c>
      <c r="C2" s="15"/>
      <c r="D2" s="42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>
      <c r="A3" s="43"/>
      <c r="B3" s="400" t="s">
        <v>139</v>
      </c>
      <c r="C3" s="401"/>
      <c r="D3" s="402"/>
      <c r="E3" s="33" t="s">
        <v>90</v>
      </c>
      <c r="F3" s="33" t="s">
        <v>152</v>
      </c>
      <c r="G3" s="33" t="s">
        <v>151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>
      <c r="A4" s="43"/>
      <c r="B4" s="65">
        <v>1</v>
      </c>
      <c r="C4" s="398" t="s">
        <v>97</v>
      </c>
      <c r="D4" s="399"/>
      <c r="E4" s="37" t="s">
        <v>164</v>
      </c>
      <c r="F4" s="77">
        <f>F5+F8</f>
        <v>0</v>
      </c>
      <c r="G4" s="77">
        <f>G5+G8</f>
        <v>0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>
      <c r="A5" s="43"/>
      <c r="B5" s="39" t="s">
        <v>35</v>
      </c>
      <c r="C5" s="396" t="s">
        <v>87</v>
      </c>
      <c r="D5" s="397"/>
      <c r="E5" s="38" t="s">
        <v>164</v>
      </c>
      <c r="F5" s="78">
        <f>F6+F7</f>
        <v>0</v>
      </c>
      <c r="G5" s="78">
        <f>G6+G7</f>
        <v>0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>
      <c r="A6" s="43"/>
      <c r="B6" s="39" t="s">
        <v>291</v>
      </c>
      <c r="C6" s="392" t="s">
        <v>556</v>
      </c>
      <c r="D6" s="393"/>
      <c r="E6" s="38" t="s">
        <v>164</v>
      </c>
      <c r="F6" s="78">
        <f>'5. Plan nakładów'!H52</f>
        <v>0</v>
      </c>
      <c r="G6" s="78">
        <f>'5. Plan nakładów'!H152</f>
        <v>0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>
      <c r="A7" s="43"/>
      <c r="B7" s="39" t="s">
        <v>292</v>
      </c>
      <c r="C7" s="392" t="s">
        <v>288</v>
      </c>
      <c r="D7" s="393"/>
      <c r="E7" s="38" t="s">
        <v>164</v>
      </c>
      <c r="F7" s="78">
        <f>'5. Plan nakładów'!H56</f>
        <v>0</v>
      </c>
      <c r="G7" s="78">
        <f>'5. Plan nakładów'!H156</f>
        <v>0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>
      <c r="A8" s="43"/>
      <c r="B8" s="39" t="s">
        <v>36</v>
      </c>
      <c r="C8" s="392" t="s">
        <v>88</v>
      </c>
      <c r="D8" s="393"/>
      <c r="E8" s="38" t="s">
        <v>164</v>
      </c>
      <c r="F8" s="78">
        <f>F9+F10</f>
        <v>0</v>
      </c>
      <c r="G8" s="78">
        <f>G9+G10</f>
        <v>0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>
      <c r="A9" s="43"/>
      <c r="B9" s="39" t="s">
        <v>293</v>
      </c>
      <c r="C9" s="392" t="s">
        <v>556</v>
      </c>
      <c r="D9" s="393"/>
      <c r="E9" s="38" t="s">
        <v>164</v>
      </c>
      <c r="F9" s="78">
        <f>'5. Plan nakładów'!H61</f>
        <v>0</v>
      </c>
      <c r="G9" s="78">
        <f>'5. Plan nakładów'!H161</f>
        <v>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1:30">
      <c r="A10" s="43"/>
      <c r="B10" s="39" t="s">
        <v>294</v>
      </c>
      <c r="C10" s="396" t="s">
        <v>288</v>
      </c>
      <c r="D10" s="397"/>
      <c r="E10" s="38" t="s">
        <v>164</v>
      </c>
      <c r="F10" s="78">
        <f>'5. Plan nakładów'!H65</f>
        <v>0</v>
      </c>
      <c r="G10" s="78">
        <f>'5. Plan nakładów'!H165</f>
        <v>0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1:30">
      <c r="A11" s="43"/>
      <c r="B11" s="65">
        <v>2</v>
      </c>
      <c r="C11" s="398" t="s">
        <v>92</v>
      </c>
      <c r="D11" s="399"/>
      <c r="E11" s="37" t="s">
        <v>164</v>
      </c>
      <c r="F11" s="77">
        <f>F12+F15</f>
        <v>0</v>
      </c>
      <c r="G11" s="77">
        <f>G12+G15</f>
        <v>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1:30">
      <c r="A12" s="43"/>
      <c r="B12" s="39" t="s">
        <v>35</v>
      </c>
      <c r="C12" s="392" t="s">
        <v>87</v>
      </c>
      <c r="D12" s="393"/>
      <c r="E12" s="38" t="s">
        <v>164</v>
      </c>
      <c r="F12" s="78">
        <f>F13+F14</f>
        <v>0</v>
      </c>
      <c r="G12" s="78">
        <f>G13+G14</f>
        <v>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0">
      <c r="A13" s="43"/>
      <c r="B13" s="39" t="s">
        <v>291</v>
      </c>
      <c r="C13" s="392" t="s">
        <v>556</v>
      </c>
      <c r="D13" s="393"/>
      <c r="E13" s="38" t="s">
        <v>164</v>
      </c>
      <c r="F13" s="78">
        <f>'5. Plan nakładów'!H71</f>
        <v>0</v>
      </c>
      <c r="G13" s="78">
        <f>'5. Plan nakładów'!H171</f>
        <v>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>
      <c r="A14" s="43"/>
      <c r="B14" s="39" t="s">
        <v>292</v>
      </c>
      <c r="C14" s="392" t="s">
        <v>288</v>
      </c>
      <c r="D14" s="393"/>
      <c r="E14" s="38" t="s">
        <v>164</v>
      </c>
      <c r="F14" s="78">
        <f>'5. Plan nakładów'!H75</f>
        <v>0</v>
      </c>
      <c r="G14" s="78">
        <f>'5. Plan nakładów'!H175</f>
        <v>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>
      <c r="A15" s="43"/>
      <c r="B15" s="39" t="s">
        <v>36</v>
      </c>
      <c r="C15" s="392" t="s">
        <v>88</v>
      </c>
      <c r="D15" s="393"/>
      <c r="E15" s="38" t="s">
        <v>164</v>
      </c>
      <c r="F15" s="78">
        <f>F16+F17</f>
        <v>0</v>
      </c>
      <c r="G15" s="78">
        <f>G16+G17</f>
        <v>0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0">
      <c r="A16" s="43"/>
      <c r="B16" s="39" t="s">
        <v>293</v>
      </c>
      <c r="C16" s="392" t="s">
        <v>556</v>
      </c>
      <c r="D16" s="393"/>
      <c r="E16" s="38" t="s">
        <v>164</v>
      </c>
      <c r="F16" s="78">
        <f>'5. Plan nakładów'!H80</f>
        <v>0</v>
      </c>
      <c r="G16" s="78">
        <f>'5. Plan nakładów'!H180</f>
        <v>0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0">
      <c r="A17" s="43"/>
      <c r="B17" s="39" t="s">
        <v>294</v>
      </c>
      <c r="C17" s="396" t="s">
        <v>288</v>
      </c>
      <c r="D17" s="397"/>
      <c r="E17" s="38" t="s">
        <v>164</v>
      </c>
      <c r="F17" s="78">
        <f>'5. Plan nakładów'!H84</f>
        <v>0</v>
      </c>
      <c r="G17" s="78">
        <f>'5. Plan nakładów'!H184</f>
        <v>0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>
      <c r="A18" s="43"/>
      <c r="B18" s="65">
        <v>3</v>
      </c>
      <c r="C18" s="398" t="s">
        <v>96</v>
      </c>
      <c r="D18" s="399"/>
      <c r="E18" s="37" t="s">
        <v>164</v>
      </c>
      <c r="F18" s="77">
        <f>F19+F22</f>
        <v>0</v>
      </c>
      <c r="G18" s="77">
        <f>G19+G22</f>
        <v>0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>
      <c r="A19" s="43"/>
      <c r="B19" s="39" t="s">
        <v>35</v>
      </c>
      <c r="C19" s="392" t="s">
        <v>87</v>
      </c>
      <c r="D19" s="393"/>
      <c r="E19" s="38" t="s">
        <v>164</v>
      </c>
      <c r="F19" s="78">
        <f>F20+F21</f>
        <v>0</v>
      </c>
      <c r="G19" s="78">
        <f>G20+G21</f>
        <v>0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>
      <c r="A20" s="43"/>
      <c r="B20" s="39" t="s">
        <v>291</v>
      </c>
      <c r="C20" s="392" t="s">
        <v>556</v>
      </c>
      <c r="D20" s="393"/>
      <c r="E20" s="38" t="s">
        <v>164</v>
      </c>
      <c r="F20" s="78">
        <f>'5. Plan nakładów'!H90</f>
        <v>0</v>
      </c>
      <c r="G20" s="78">
        <f>'5. Plan nakładów'!H190</f>
        <v>0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0">
      <c r="A21" s="43"/>
      <c r="B21" s="39" t="s">
        <v>292</v>
      </c>
      <c r="C21" s="392" t="s">
        <v>288</v>
      </c>
      <c r="D21" s="393"/>
      <c r="E21" s="38" t="s">
        <v>164</v>
      </c>
      <c r="F21" s="78">
        <f>'5. Plan nakładów'!H94</f>
        <v>0</v>
      </c>
      <c r="G21" s="78">
        <f>'5. Plan nakładów'!H194</f>
        <v>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>
      <c r="A22" s="43"/>
      <c r="B22" s="39" t="s">
        <v>36</v>
      </c>
      <c r="C22" s="392" t="s">
        <v>88</v>
      </c>
      <c r="D22" s="393"/>
      <c r="E22" s="38" t="s">
        <v>164</v>
      </c>
      <c r="F22" s="78">
        <f>F23+F24</f>
        <v>0</v>
      </c>
      <c r="G22" s="78">
        <f>G23+G24</f>
        <v>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0">
      <c r="A23" s="43"/>
      <c r="B23" s="39" t="s">
        <v>293</v>
      </c>
      <c r="C23" s="392" t="s">
        <v>556</v>
      </c>
      <c r="D23" s="393"/>
      <c r="E23" s="38" t="s">
        <v>164</v>
      </c>
      <c r="F23" s="78">
        <f>'5. Plan nakładów'!H99</f>
        <v>0</v>
      </c>
      <c r="G23" s="78">
        <f>'5. Plan nakładów'!H199</f>
        <v>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>
      <c r="A24" s="43"/>
      <c r="B24" s="39" t="s">
        <v>294</v>
      </c>
      <c r="C24" s="396" t="s">
        <v>288</v>
      </c>
      <c r="D24" s="397"/>
      <c r="E24" s="38" t="s">
        <v>164</v>
      </c>
      <c r="F24" s="78">
        <f>'5. Plan nakładów'!H103</f>
        <v>0</v>
      </c>
      <c r="G24" s="78">
        <f>'5. Plan nakładów'!H203</f>
        <v>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>
      <c r="A25" s="43"/>
      <c r="B25" s="65">
        <v>4</v>
      </c>
      <c r="C25" s="398" t="s">
        <v>119</v>
      </c>
      <c r="D25" s="399"/>
      <c r="E25" s="37" t="s">
        <v>164</v>
      </c>
      <c r="F25" s="77">
        <f>F26+F29</f>
        <v>0</v>
      </c>
      <c r="G25" s="77">
        <f>G26+G29</f>
        <v>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>
      <c r="A26" s="43"/>
      <c r="B26" s="39" t="s">
        <v>35</v>
      </c>
      <c r="C26" s="392" t="s">
        <v>87</v>
      </c>
      <c r="D26" s="393"/>
      <c r="E26" s="38" t="s">
        <v>164</v>
      </c>
      <c r="F26" s="78">
        <f>F27+F28</f>
        <v>0</v>
      </c>
      <c r="G26" s="78">
        <f>G27+G28</f>
        <v>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>
      <c r="A27" s="43"/>
      <c r="B27" s="39" t="s">
        <v>291</v>
      </c>
      <c r="C27" s="392" t="s">
        <v>556</v>
      </c>
      <c r="D27" s="393"/>
      <c r="E27" s="38" t="s">
        <v>164</v>
      </c>
      <c r="F27" s="78">
        <f>'5. Plan nakładów'!H109</f>
        <v>0</v>
      </c>
      <c r="G27" s="78">
        <f>'5. Plan nakładów'!H209</f>
        <v>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1:30">
      <c r="A28" s="43"/>
      <c r="B28" s="39" t="s">
        <v>292</v>
      </c>
      <c r="C28" s="392" t="s">
        <v>288</v>
      </c>
      <c r="D28" s="393"/>
      <c r="E28" s="38" t="s">
        <v>164</v>
      </c>
      <c r="F28" s="78">
        <f>'5. Plan nakładów'!H113</f>
        <v>0</v>
      </c>
      <c r="G28" s="78">
        <f>'5. Plan nakładów'!H213</f>
        <v>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1:30">
      <c r="A29" s="43"/>
      <c r="B29" s="39" t="s">
        <v>36</v>
      </c>
      <c r="C29" s="392" t="s">
        <v>88</v>
      </c>
      <c r="D29" s="393"/>
      <c r="E29" s="38" t="s">
        <v>164</v>
      </c>
      <c r="F29" s="78">
        <f>F30+F31</f>
        <v>0</v>
      </c>
      <c r="G29" s="78">
        <f>G30+G31</f>
        <v>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>
      <c r="A30" s="43"/>
      <c r="B30" s="39" t="s">
        <v>293</v>
      </c>
      <c r="C30" s="392" t="s">
        <v>556</v>
      </c>
      <c r="D30" s="393"/>
      <c r="E30" s="38" t="s">
        <v>164</v>
      </c>
      <c r="F30" s="78">
        <f>'5. Plan nakładów'!H118</f>
        <v>0</v>
      </c>
      <c r="G30" s="78">
        <f>'5. Plan nakładów'!H218</f>
        <v>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30">
      <c r="A31" s="43"/>
      <c r="B31" s="39" t="s">
        <v>294</v>
      </c>
      <c r="C31" s="392" t="s">
        <v>288</v>
      </c>
      <c r="D31" s="393"/>
      <c r="E31" s="38" t="s">
        <v>164</v>
      </c>
      <c r="F31" s="78">
        <f>'5. Plan nakładów'!H122</f>
        <v>0</v>
      </c>
      <c r="G31" s="78">
        <f>'5. Plan nakładów'!H222</f>
        <v>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>
      <c r="A32" s="43"/>
      <c r="B32" s="65">
        <v>5</v>
      </c>
      <c r="C32" s="398" t="s">
        <v>98</v>
      </c>
      <c r="D32" s="399"/>
      <c r="E32" s="37" t="s">
        <v>164</v>
      </c>
      <c r="F32" s="77">
        <f>F33+F36</f>
        <v>0</v>
      </c>
      <c r="G32" s="77">
        <f>G33+G36</f>
        <v>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:30">
      <c r="A33" s="43"/>
      <c r="B33" s="39" t="s">
        <v>35</v>
      </c>
      <c r="C33" s="392" t="s">
        <v>87</v>
      </c>
      <c r="D33" s="393"/>
      <c r="E33" s="38" t="s">
        <v>164</v>
      </c>
      <c r="F33" s="78">
        <f>F34+F35</f>
        <v>0</v>
      </c>
      <c r="G33" s="78">
        <f>G34+G35</f>
        <v>0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0">
      <c r="A34" s="43"/>
      <c r="B34" s="39" t="s">
        <v>291</v>
      </c>
      <c r="C34" s="392" t="s">
        <v>556</v>
      </c>
      <c r="D34" s="393"/>
      <c r="E34" s="38" t="s">
        <v>164</v>
      </c>
      <c r="F34" s="78">
        <f>'5. Plan nakładów'!H128</f>
        <v>0</v>
      </c>
      <c r="G34" s="78">
        <f>'5. Plan nakładów'!H228</f>
        <v>0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>
      <c r="A35" s="43"/>
      <c r="B35" s="39" t="s">
        <v>292</v>
      </c>
      <c r="C35" s="392" t="s">
        <v>288</v>
      </c>
      <c r="D35" s="393"/>
      <c r="E35" s="38" t="s">
        <v>164</v>
      </c>
      <c r="F35" s="78">
        <f>'5. Plan nakładów'!H132</f>
        <v>0</v>
      </c>
      <c r="G35" s="78">
        <f>'5. Plan nakładów'!H232</f>
        <v>0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>
      <c r="A36" s="43"/>
      <c r="B36" s="39" t="s">
        <v>36</v>
      </c>
      <c r="C36" s="392" t="s">
        <v>88</v>
      </c>
      <c r="D36" s="393"/>
      <c r="E36" s="38" t="s">
        <v>164</v>
      </c>
      <c r="F36" s="78">
        <f>F37+F38</f>
        <v>0</v>
      </c>
      <c r="G36" s="78">
        <f>G37+G38</f>
        <v>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1:30">
      <c r="A37" s="43"/>
      <c r="B37" s="39" t="s">
        <v>293</v>
      </c>
      <c r="C37" s="392" t="s">
        <v>556</v>
      </c>
      <c r="D37" s="393"/>
      <c r="E37" s="38" t="s">
        <v>164</v>
      </c>
      <c r="F37" s="78">
        <f>'5. Plan nakładów'!H137</f>
        <v>0</v>
      </c>
      <c r="G37" s="78">
        <f>'5. Plan nakładów'!H237</f>
        <v>0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 spans="1:30">
      <c r="A38" s="43"/>
      <c r="B38" s="39" t="s">
        <v>294</v>
      </c>
      <c r="C38" s="396" t="s">
        <v>288</v>
      </c>
      <c r="D38" s="397"/>
      <c r="E38" s="38" t="s">
        <v>164</v>
      </c>
      <c r="F38" s="78">
        <f>'5. Plan nakładów'!H141</f>
        <v>0</v>
      </c>
      <c r="G38" s="78">
        <f>'5. Plan nakładów'!H241</f>
        <v>0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>
      <c r="A39" s="43"/>
      <c r="B39" s="65">
        <v>6</v>
      </c>
      <c r="C39" s="398" t="s">
        <v>76</v>
      </c>
      <c r="D39" s="399"/>
      <c r="E39" s="37" t="s">
        <v>164</v>
      </c>
      <c r="F39" s="77">
        <f>F32+F25+F18+F11+F4</f>
        <v>0</v>
      </c>
      <c r="G39" s="77">
        <f>G32+G25+G18+G11+G4</f>
        <v>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1:30">
      <c r="A40" s="43"/>
      <c r="B40" s="39" t="s">
        <v>35</v>
      </c>
      <c r="C40" s="396" t="s">
        <v>87</v>
      </c>
      <c r="D40" s="397"/>
      <c r="E40" s="38" t="s">
        <v>164</v>
      </c>
      <c r="F40" s="78">
        <f>F41+F42</f>
        <v>0</v>
      </c>
      <c r="G40" s="78">
        <f>G41+G42</f>
        <v>0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1:30">
      <c r="A41" s="43"/>
      <c r="B41" s="39" t="s">
        <v>291</v>
      </c>
      <c r="C41" s="392" t="s">
        <v>556</v>
      </c>
      <c r="D41" s="393"/>
      <c r="E41" s="38" t="s">
        <v>164</v>
      </c>
      <c r="F41" s="78">
        <f t="shared" ref="F41:G45" si="0">F6+F13+F20+F27+F34</f>
        <v>0</v>
      </c>
      <c r="G41" s="78">
        <f t="shared" si="0"/>
        <v>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1:30">
      <c r="A42" s="43"/>
      <c r="B42" s="39" t="s">
        <v>292</v>
      </c>
      <c r="C42" s="392" t="s">
        <v>288</v>
      </c>
      <c r="D42" s="393"/>
      <c r="E42" s="38" t="s">
        <v>164</v>
      </c>
      <c r="F42" s="78">
        <f t="shared" si="0"/>
        <v>0</v>
      </c>
      <c r="G42" s="78">
        <f t="shared" si="0"/>
        <v>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1:30">
      <c r="A43" s="43"/>
      <c r="B43" s="39" t="s">
        <v>36</v>
      </c>
      <c r="C43" s="392" t="s">
        <v>88</v>
      </c>
      <c r="D43" s="393"/>
      <c r="E43" s="38" t="s">
        <v>164</v>
      </c>
      <c r="F43" s="78">
        <f>F44+F45</f>
        <v>0</v>
      </c>
      <c r="G43" s="78">
        <f>G44+G45</f>
        <v>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1:30">
      <c r="A44" s="43"/>
      <c r="B44" s="39" t="s">
        <v>293</v>
      </c>
      <c r="C44" s="392" t="s">
        <v>556</v>
      </c>
      <c r="D44" s="393"/>
      <c r="E44" s="38" t="s">
        <v>164</v>
      </c>
      <c r="F44" s="78">
        <f t="shared" si="0"/>
        <v>0</v>
      </c>
      <c r="G44" s="78">
        <f t="shared" si="0"/>
        <v>0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</row>
    <row r="45" spans="1:30">
      <c r="A45" s="43"/>
      <c r="B45" s="39" t="s">
        <v>294</v>
      </c>
      <c r="C45" s="392" t="s">
        <v>288</v>
      </c>
      <c r="D45" s="393"/>
      <c r="E45" s="38" t="s">
        <v>164</v>
      </c>
      <c r="F45" s="78">
        <f t="shared" si="0"/>
        <v>0</v>
      </c>
      <c r="G45" s="78">
        <f t="shared" si="0"/>
        <v>0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pans="1:30">
      <c r="A46" s="43"/>
      <c r="B46" s="385"/>
      <c r="C46" s="386"/>
      <c r="D46" s="386"/>
      <c r="E46" s="386"/>
      <c r="F46" s="386"/>
      <c r="G46" s="387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</row>
    <row r="47" spans="1:30">
      <c r="A47" s="43"/>
      <c r="B47" s="321" t="s">
        <v>499</v>
      </c>
      <c r="C47" s="394" t="s">
        <v>556</v>
      </c>
      <c r="D47" s="395"/>
      <c r="E47" s="21" t="s">
        <v>164</v>
      </c>
      <c r="F47" s="77">
        <f>F41+F44</f>
        <v>0</v>
      </c>
      <c r="G47" s="77">
        <f>G41+G44</f>
        <v>0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1:30">
      <c r="A48" s="43"/>
      <c r="B48" s="215" t="s">
        <v>500</v>
      </c>
      <c r="C48" s="383" t="s">
        <v>288</v>
      </c>
      <c r="D48" s="384"/>
      <c r="E48" s="21" t="s">
        <v>164</v>
      </c>
      <c r="F48" s="77">
        <f>F42+F45</f>
        <v>0</v>
      </c>
      <c r="G48" s="77">
        <f>G42+G45</f>
        <v>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</row>
    <row r="49" spans="1:30">
      <c r="A49" s="43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1:30" ht="13.5" thickBot="1">
      <c r="A50" s="43"/>
      <c r="B50" s="18" t="s">
        <v>358</v>
      </c>
      <c r="C50" s="167"/>
      <c r="D50" s="168"/>
      <c r="E50" s="168"/>
      <c r="F50" s="169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1:30">
      <c r="A51" s="43"/>
      <c r="B51" s="150"/>
      <c r="C51" s="151"/>
      <c r="D51" s="322" t="s">
        <v>90</v>
      </c>
      <c r="E51" s="325" t="s">
        <v>91</v>
      </c>
      <c r="F51" s="154">
        <f>'9. Model PPP'!F56</f>
        <v>2024</v>
      </c>
      <c r="G51" s="154">
        <f>'9. Model PPP'!G56</f>
        <v>2025</v>
      </c>
      <c r="H51" s="154">
        <f>'9. Model PPP'!H56</f>
        <v>2026</v>
      </c>
      <c r="I51" s="154">
        <f>'9. Model PPP'!I56</f>
        <v>2027</v>
      </c>
      <c r="J51" s="154">
        <f>'9. Model PPP'!J56</f>
        <v>2028</v>
      </c>
      <c r="K51" s="154">
        <f>'9. Model PPP'!K56</f>
        <v>2029</v>
      </c>
      <c r="L51" s="154">
        <f>'9. Model PPP'!L56</f>
        <v>2030</v>
      </c>
      <c r="M51" s="154">
        <f>'9. Model PPP'!M56</f>
        <v>2031</v>
      </c>
      <c r="N51" s="154">
        <f>'9. Model PPP'!N56</f>
        <v>2032</v>
      </c>
      <c r="O51" s="154">
        <f>'9. Model PPP'!O56</f>
        <v>2033</v>
      </c>
      <c r="P51" s="154">
        <f>'9. Model PPP'!P56</f>
        <v>2034</v>
      </c>
      <c r="Q51" s="154">
        <f>'9. Model PPP'!Q56</f>
        <v>2035</v>
      </c>
      <c r="R51" s="154">
        <f>'9. Model PPP'!R56</f>
        <v>2036</v>
      </c>
      <c r="S51" s="154">
        <f>'9. Model PPP'!S56</f>
        <v>2037</v>
      </c>
      <c r="T51" s="154">
        <f>'9. Model PPP'!T56</f>
        <v>2038</v>
      </c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1:30">
      <c r="A52" s="43"/>
      <c r="B52" s="215" t="s">
        <v>21</v>
      </c>
      <c r="C52" s="304" t="s">
        <v>452</v>
      </c>
      <c r="D52" s="302" t="s">
        <v>164</v>
      </c>
      <c r="E52" s="326">
        <f>SUM(F52:T52)</f>
        <v>0</v>
      </c>
      <c r="F52" s="134">
        <f>'9. Model PPP'!F57</f>
        <v>0</v>
      </c>
      <c r="G52" s="78">
        <f>'9. Model PPP'!G57</f>
        <v>0</v>
      </c>
      <c r="H52" s="78">
        <f>'9. Model PPP'!H57</f>
        <v>0</v>
      </c>
      <c r="I52" s="78">
        <f>'9. Model PPP'!I57</f>
        <v>0</v>
      </c>
      <c r="J52" s="78">
        <f>'9. Model PPP'!J57</f>
        <v>0</v>
      </c>
      <c r="K52" s="78">
        <f>'9. Model PPP'!K57</f>
        <v>0</v>
      </c>
      <c r="L52" s="78">
        <f>'9. Model PPP'!L57</f>
        <v>0</v>
      </c>
      <c r="M52" s="78">
        <f>'9. Model PPP'!M57</f>
        <v>0</v>
      </c>
      <c r="N52" s="78">
        <f>'9. Model PPP'!N57</f>
        <v>0</v>
      </c>
      <c r="O52" s="78">
        <f>'9. Model PPP'!O57</f>
        <v>0</v>
      </c>
      <c r="P52" s="78">
        <f>'9. Model PPP'!P57</f>
        <v>0</v>
      </c>
      <c r="Q52" s="78">
        <f>'9. Model PPP'!Q57</f>
        <v>0</v>
      </c>
      <c r="R52" s="78">
        <f>'9. Model PPP'!R57</f>
        <v>0</v>
      </c>
      <c r="S52" s="78">
        <f>'9. Model PPP'!S57</f>
        <v>0</v>
      </c>
      <c r="T52" s="78">
        <f>'9. Model PPP'!T57</f>
        <v>0</v>
      </c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1:30">
      <c r="A53" s="43"/>
      <c r="B53" s="215" t="s">
        <v>16</v>
      </c>
      <c r="C53" s="304" t="s">
        <v>453</v>
      </c>
      <c r="D53" s="302" t="s">
        <v>164</v>
      </c>
      <c r="E53" s="326">
        <f t="shared" ref="E53:E65" si="1">SUM(F53:T53)</f>
        <v>0</v>
      </c>
      <c r="F53" s="134">
        <f>'9. Model PPP'!F58</f>
        <v>0</v>
      </c>
      <c r="G53" s="78">
        <f>'9. Model PPP'!G58</f>
        <v>0</v>
      </c>
      <c r="H53" s="78">
        <f>'9. Model PPP'!H58</f>
        <v>0</v>
      </c>
      <c r="I53" s="78">
        <f>'9. Model PPP'!I58</f>
        <v>0</v>
      </c>
      <c r="J53" s="78">
        <f>'9. Model PPP'!J58</f>
        <v>0</v>
      </c>
      <c r="K53" s="78">
        <f>'9. Model PPP'!K58</f>
        <v>0</v>
      </c>
      <c r="L53" s="78">
        <f>'9. Model PPP'!L58</f>
        <v>0</v>
      </c>
      <c r="M53" s="78">
        <f>'9. Model PPP'!M58</f>
        <v>0</v>
      </c>
      <c r="N53" s="78">
        <f>'9. Model PPP'!N58</f>
        <v>0</v>
      </c>
      <c r="O53" s="78">
        <f>'9. Model PPP'!O58</f>
        <v>0</v>
      </c>
      <c r="P53" s="78">
        <f>'9. Model PPP'!P58</f>
        <v>0</v>
      </c>
      <c r="Q53" s="78">
        <f>'9. Model PPP'!Q58</f>
        <v>0</v>
      </c>
      <c r="R53" s="78">
        <f>'9. Model PPP'!R58</f>
        <v>0</v>
      </c>
      <c r="S53" s="78">
        <f>'9. Model PPP'!S58</f>
        <v>0</v>
      </c>
      <c r="T53" s="78">
        <f>'9. Model PPP'!T58</f>
        <v>0</v>
      </c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1:30">
      <c r="A54" s="43"/>
      <c r="B54" s="215" t="s">
        <v>29</v>
      </c>
      <c r="C54" s="304" t="s">
        <v>450</v>
      </c>
      <c r="D54" s="323" t="s">
        <v>164</v>
      </c>
      <c r="E54" s="326">
        <f t="shared" si="1"/>
        <v>0</v>
      </c>
      <c r="F54" s="134">
        <f>'9. Model PPP'!F59</f>
        <v>0</v>
      </c>
      <c r="G54" s="78">
        <f>'9. Model PPP'!G59</f>
        <v>0</v>
      </c>
      <c r="H54" s="78">
        <f>'9. Model PPP'!H59</f>
        <v>0</v>
      </c>
      <c r="I54" s="78">
        <f>'9. Model PPP'!I59</f>
        <v>0</v>
      </c>
      <c r="J54" s="78">
        <f>'9. Model PPP'!J59</f>
        <v>0</v>
      </c>
      <c r="K54" s="78">
        <f>'9. Model PPP'!K59</f>
        <v>0</v>
      </c>
      <c r="L54" s="78">
        <f>'9. Model PPP'!L59</f>
        <v>0</v>
      </c>
      <c r="M54" s="78">
        <f>'9. Model PPP'!M59</f>
        <v>0</v>
      </c>
      <c r="N54" s="78">
        <f>'9. Model PPP'!N59</f>
        <v>0</v>
      </c>
      <c r="O54" s="78">
        <f>'9. Model PPP'!O59</f>
        <v>0</v>
      </c>
      <c r="P54" s="78">
        <f>'9. Model PPP'!P59</f>
        <v>0</v>
      </c>
      <c r="Q54" s="78">
        <f>'9. Model PPP'!Q59</f>
        <v>0</v>
      </c>
      <c r="R54" s="78">
        <f>'9. Model PPP'!R59</f>
        <v>0</v>
      </c>
      <c r="S54" s="78">
        <f>'9. Model PPP'!S59</f>
        <v>0</v>
      </c>
      <c r="T54" s="78">
        <f>'9. Model PPP'!T59</f>
        <v>0</v>
      </c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1:30">
      <c r="A55" s="43"/>
      <c r="B55" s="215" t="s">
        <v>31</v>
      </c>
      <c r="C55" s="304" t="s">
        <v>333</v>
      </c>
      <c r="D55" s="302" t="s">
        <v>164</v>
      </c>
      <c r="E55" s="326">
        <f t="shared" si="1"/>
        <v>0</v>
      </c>
      <c r="F55" s="134">
        <f>'9. Model PPP'!F60</f>
        <v>0</v>
      </c>
      <c r="G55" s="78">
        <f>'9. Model PPP'!G60</f>
        <v>0</v>
      </c>
      <c r="H55" s="78">
        <f>'9. Model PPP'!H60</f>
        <v>0</v>
      </c>
      <c r="I55" s="78">
        <f>'9. Model PPP'!I60</f>
        <v>0</v>
      </c>
      <c r="J55" s="78">
        <f>'9. Model PPP'!J60</f>
        <v>0</v>
      </c>
      <c r="K55" s="78">
        <f>'9. Model PPP'!K60</f>
        <v>0</v>
      </c>
      <c r="L55" s="78">
        <f>'9. Model PPP'!L60</f>
        <v>0</v>
      </c>
      <c r="M55" s="78">
        <f>'9. Model PPP'!M60</f>
        <v>0</v>
      </c>
      <c r="N55" s="78">
        <f>'9. Model PPP'!N60</f>
        <v>0</v>
      </c>
      <c r="O55" s="78">
        <f>'9. Model PPP'!O60</f>
        <v>0</v>
      </c>
      <c r="P55" s="78">
        <f>'9. Model PPP'!P60</f>
        <v>0</v>
      </c>
      <c r="Q55" s="78">
        <f>'9. Model PPP'!Q60</f>
        <v>0</v>
      </c>
      <c r="R55" s="78">
        <f>'9. Model PPP'!R60</f>
        <v>0</v>
      </c>
      <c r="S55" s="78">
        <f>'9. Model PPP'!S60</f>
        <v>0</v>
      </c>
      <c r="T55" s="78">
        <f>'9. Model PPP'!T60</f>
        <v>0</v>
      </c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1:30" ht="39">
      <c r="A56" s="43"/>
      <c r="B56" s="215" t="s">
        <v>50</v>
      </c>
      <c r="C56" s="298" t="s">
        <v>451</v>
      </c>
      <c r="D56" s="302" t="s">
        <v>164</v>
      </c>
      <c r="E56" s="326">
        <f t="shared" si="1"/>
        <v>0</v>
      </c>
      <c r="F56" s="134">
        <f>'9. Model PPP'!F61</f>
        <v>0</v>
      </c>
      <c r="G56" s="78">
        <f>'9. Model PPP'!G61</f>
        <v>0</v>
      </c>
      <c r="H56" s="78">
        <f>'9. Model PPP'!H61</f>
        <v>0</v>
      </c>
      <c r="I56" s="78">
        <f>'9. Model PPP'!I61</f>
        <v>0</v>
      </c>
      <c r="J56" s="78">
        <f>'9. Model PPP'!J61</f>
        <v>0</v>
      </c>
      <c r="K56" s="78">
        <f>'9. Model PPP'!K61</f>
        <v>0</v>
      </c>
      <c r="L56" s="78">
        <f>'9. Model PPP'!L61</f>
        <v>0</v>
      </c>
      <c r="M56" s="78">
        <f>'9. Model PPP'!M61</f>
        <v>0</v>
      </c>
      <c r="N56" s="78">
        <f>'9. Model PPP'!N61</f>
        <v>0</v>
      </c>
      <c r="O56" s="78">
        <f>'9. Model PPP'!O61</f>
        <v>0</v>
      </c>
      <c r="P56" s="78">
        <f>'9. Model PPP'!P61</f>
        <v>0</v>
      </c>
      <c r="Q56" s="78">
        <f>'9. Model PPP'!Q61</f>
        <v>0</v>
      </c>
      <c r="R56" s="78">
        <f>'9. Model PPP'!R61</f>
        <v>0</v>
      </c>
      <c r="S56" s="78">
        <f>'9. Model PPP'!S61</f>
        <v>0</v>
      </c>
      <c r="T56" s="78">
        <f>'9. Model PPP'!T61</f>
        <v>0</v>
      </c>
      <c r="U56" s="19"/>
      <c r="V56" s="19"/>
      <c r="W56" s="19"/>
      <c r="X56" s="19"/>
      <c r="Y56" s="19"/>
      <c r="Z56" s="19"/>
      <c r="AA56" s="19"/>
      <c r="AB56" s="19"/>
      <c r="AC56" s="19"/>
      <c r="AD56" s="19"/>
    </row>
    <row r="57" spans="1:30">
      <c r="A57" s="43"/>
      <c r="B57" s="215" t="s">
        <v>60</v>
      </c>
      <c r="C57" s="304" t="s">
        <v>276</v>
      </c>
      <c r="D57" s="302" t="s">
        <v>164</v>
      </c>
      <c r="E57" s="326">
        <f t="shared" si="1"/>
        <v>0</v>
      </c>
      <c r="F57" s="134">
        <f>'9. Model PPP'!F62</f>
        <v>0</v>
      </c>
      <c r="G57" s="78">
        <f>'9. Model PPP'!G62</f>
        <v>0</v>
      </c>
      <c r="H57" s="78">
        <f>'9. Model PPP'!H62</f>
        <v>0</v>
      </c>
      <c r="I57" s="78">
        <f>'9. Model PPP'!I62</f>
        <v>0</v>
      </c>
      <c r="J57" s="78">
        <f>'9. Model PPP'!J62</f>
        <v>0</v>
      </c>
      <c r="K57" s="78">
        <f>'9. Model PPP'!K62</f>
        <v>0</v>
      </c>
      <c r="L57" s="78">
        <f>'9. Model PPP'!L62</f>
        <v>0</v>
      </c>
      <c r="M57" s="78">
        <f>'9. Model PPP'!M62</f>
        <v>0</v>
      </c>
      <c r="N57" s="78">
        <f>'9. Model PPP'!N62</f>
        <v>0</v>
      </c>
      <c r="O57" s="78">
        <f>'9. Model PPP'!O62</f>
        <v>0</v>
      </c>
      <c r="P57" s="78">
        <f>'9. Model PPP'!P62</f>
        <v>0</v>
      </c>
      <c r="Q57" s="78">
        <f>'9. Model PPP'!Q62</f>
        <v>0</v>
      </c>
      <c r="R57" s="78">
        <f>'9. Model PPP'!R62</f>
        <v>0</v>
      </c>
      <c r="S57" s="78">
        <f>'9. Model PPP'!S62</f>
        <v>0</v>
      </c>
      <c r="T57" s="78">
        <f>'9. Model PPP'!T62</f>
        <v>0</v>
      </c>
      <c r="U57" s="19"/>
      <c r="V57" s="19"/>
      <c r="W57" s="19"/>
      <c r="X57" s="19"/>
      <c r="Y57" s="19"/>
      <c r="Z57" s="19"/>
      <c r="AA57" s="19"/>
      <c r="AB57" s="19"/>
      <c r="AC57" s="19"/>
      <c r="AD57" s="19"/>
    </row>
    <row r="58" spans="1:30" ht="26">
      <c r="A58" s="43"/>
      <c r="B58" s="215" t="s">
        <v>51</v>
      </c>
      <c r="C58" s="298" t="s">
        <v>456</v>
      </c>
      <c r="D58" s="302" t="s">
        <v>164</v>
      </c>
      <c r="E58" s="326">
        <f t="shared" si="1"/>
        <v>0</v>
      </c>
      <c r="F58" s="134">
        <f>F59+F60+F61</f>
        <v>0</v>
      </c>
      <c r="G58" s="78">
        <f t="shared" ref="G58:T58" si="2">G59+G60+G61</f>
        <v>0</v>
      </c>
      <c r="H58" s="78">
        <f t="shared" si="2"/>
        <v>0</v>
      </c>
      <c r="I58" s="78">
        <f t="shared" si="2"/>
        <v>0</v>
      </c>
      <c r="J58" s="78">
        <f t="shared" si="2"/>
        <v>0</v>
      </c>
      <c r="K58" s="78">
        <f t="shared" si="2"/>
        <v>0</v>
      </c>
      <c r="L58" s="78">
        <f t="shared" si="2"/>
        <v>0</v>
      </c>
      <c r="M58" s="78">
        <f t="shared" si="2"/>
        <v>0</v>
      </c>
      <c r="N58" s="78">
        <f t="shared" si="2"/>
        <v>0</v>
      </c>
      <c r="O58" s="78">
        <f t="shared" si="2"/>
        <v>0</v>
      </c>
      <c r="P58" s="78">
        <f t="shared" si="2"/>
        <v>0</v>
      </c>
      <c r="Q58" s="78">
        <f t="shared" si="2"/>
        <v>0</v>
      </c>
      <c r="R58" s="78">
        <f t="shared" si="2"/>
        <v>0</v>
      </c>
      <c r="S58" s="78">
        <f t="shared" si="2"/>
        <v>0</v>
      </c>
      <c r="T58" s="78">
        <f t="shared" si="2"/>
        <v>0</v>
      </c>
      <c r="U58" s="19"/>
      <c r="V58" s="19"/>
      <c r="W58" s="19"/>
      <c r="X58" s="19"/>
      <c r="Y58" s="19"/>
      <c r="Z58" s="19"/>
      <c r="AA58" s="19"/>
      <c r="AB58" s="19"/>
      <c r="AC58" s="19"/>
      <c r="AD58" s="19"/>
    </row>
    <row r="59" spans="1:30">
      <c r="A59" s="43"/>
      <c r="B59" s="215" t="s">
        <v>457</v>
      </c>
      <c r="C59" s="298" t="str">
        <f>'9. Model PPP'!C64</f>
        <v>Cześć majątkowa</v>
      </c>
      <c r="D59" s="302" t="str">
        <f>'9. Model PPP'!E64</f>
        <v>PLN</v>
      </c>
      <c r="E59" s="326">
        <f t="shared" si="1"/>
        <v>0</v>
      </c>
      <c r="F59" s="134">
        <f>'9. Model PPP'!F64</f>
        <v>0</v>
      </c>
      <c r="G59" s="78">
        <f>'9. Model PPP'!G64</f>
        <v>0</v>
      </c>
      <c r="H59" s="78">
        <f>'9. Model PPP'!H64</f>
        <v>0</v>
      </c>
      <c r="I59" s="78">
        <f>'9. Model PPP'!I64</f>
        <v>0</v>
      </c>
      <c r="J59" s="78">
        <f>'9. Model PPP'!J64</f>
        <v>0</v>
      </c>
      <c r="K59" s="78">
        <f>'9. Model PPP'!K64</f>
        <v>0</v>
      </c>
      <c r="L59" s="78">
        <f>'9. Model PPP'!L64</f>
        <v>0</v>
      </c>
      <c r="M59" s="78">
        <f>'9. Model PPP'!M64</f>
        <v>0</v>
      </c>
      <c r="N59" s="78">
        <f>'9. Model PPP'!N64</f>
        <v>0</v>
      </c>
      <c r="O59" s="78">
        <f>'9. Model PPP'!O64</f>
        <v>0</v>
      </c>
      <c r="P59" s="78">
        <f>'9. Model PPP'!P64</f>
        <v>0</v>
      </c>
      <c r="Q59" s="78">
        <f>'9. Model PPP'!Q64</f>
        <v>0</v>
      </c>
      <c r="R59" s="78">
        <f>'9. Model PPP'!R64</f>
        <v>0</v>
      </c>
      <c r="S59" s="78">
        <f>'9. Model PPP'!S64</f>
        <v>0</v>
      </c>
      <c r="T59" s="78">
        <f>'9. Model PPP'!T64</f>
        <v>0</v>
      </c>
      <c r="U59" s="19"/>
      <c r="V59" s="19"/>
      <c r="W59" s="19"/>
      <c r="X59" s="19"/>
      <c r="Y59" s="19"/>
      <c r="Z59" s="19"/>
      <c r="AA59" s="19"/>
      <c r="AB59" s="19"/>
      <c r="AC59" s="19"/>
      <c r="AD59" s="19"/>
    </row>
    <row r="60" spans="1:30">
      <c r="A60" s="43"/>
      <c r="B60" s="215" t="s">
        <v>458</v>
      </c>
      <c r="C60" s="298" t="str">
        <f>'9. Model PPP'!C65</f>
        <v>Część finansowa</v>
      </c>
      <c r="D60" s="302" t="str">
        <f>'9. Model PPP'!E65</f>
        <v>PLN</v>
      </c>
      <c r="E60" s="326">
        <f t="shared" si="1"/>
        <v>0</v>
      </c>
      <c r="F60" s="134">
        <f>'9. Model PPP'!F65</f>
        <v>0</v>
      </c>
      <c r="G60" s="78">
        <f>'9. Model PPP'!G65</f>
        <v>0</v>
      </c>
      <c r="H60" s="78">
        <f>'9. Model PPP'!H65</f>
        <v>0</v>
      </c>
      <c r="I60" s="78">
        <f>'9. Model PPP'!I65</f>
        <v>0</v>
      </c>
      <c r="J60" s="78">
        <f>'9. Model PPP'!J65</f>
        <v>0</v>
      </c>
      <c r="K60" s="78">
        <f>'9. Model PPP'!K65</f>
        <v>0</v>
      </c>
      <c r="L60" s="78">
        <f>'9. Model PPP'!L65</f>
        <v>0</v>
      </c>
      <c r="M60" s="78">
        <f>'9. Model PPP'!M65</f>
        <v>0</v>
      </c>
      <c r="N60" s="78">
        <f>'9. Model PPP'!N65</f>
        <v>0</v>
      </c>
      <c r="O60" s="78">
        <f>'9. Model PPP'!O65</f>
        <v>0</v>
      </c>
      <c r="P60" s="78">
        <f>'9. Model PPP'!P65</f>
        <v>0</v>
      </c>
      <c r="Q60" s="78">
        <f>'9. Model PPP'!Q65</f>
        <v>0</v>
      </c>
      <c r="R60" s="78">
        <f>'9. Model PPP'!R65</f>
        <v>0</v>
      </c>
      <c r="S60" s="78">
        <f>'9. Model PPP'!S65</f>
        <v>0</v>
      </c>
      <c r="T60" s="78">
        <f>'9. Model PPP'!T65</f>
        <v>0</v>
      </c>
      <c r="U60" s="19"/>
      <c r="V60" s="19"/>
      <c r="W60" s="19"/>
      <c r="X60" s="19"/>
      <c r="Y60" s="19"/>
      <c r="Z60" s="19"/>
      <c r="AA60" s="19"/>
      <c r="AB60" s="19"/>
      <c r="AC60" s="19"/>
      <c r="AD60" s="19"/>
    </row>
    <row r="61" spans="1:30">
      <c r="A61" s="43"/>
      <c r="B61" s="215" t="s">
        <v>459</v>
      </c>
      <c r="C61" s="298" t="str">
        <f>'9. Model PPP'!C66</f>
        <v>Część utrzymaniowa</v>
      </c>
      <c r="D61" s="302" t="str">
        <f>'9. Model PPP'!E66</f>
        <v>PLN</v>
      </c>
      <c r="E61" s="326">
        <f t="shared" si="1"/>
        <v>0</v>
      </c>
      <c r="F61" s="134">
        <f>'9. Model PPP'!F66</f>
        <v>0</v>
      </c>
      <c r="G61" s="78">
        <f>'9. Model PPP'!G66</f>
        <v>0</v>
      </c>
      <c r="H61" s="78">
        <f>'9. Model PPP'!H66</f>
        <v>0</v>
      </c>
      <c r="I61" s="78">
        <f>'9. Model PPP'!I66</f>
        <v>0</v>
      </c>
      <c r="J61" s="78">
        <f>'9. Model PPP'!J66</f>
        <v>0</v>
      </c>
      <c r="K61" s="78">
        <f>'9. Model PPP'!K66</f>
        <v>0</v>
      </c>
      <c r="L61" s="78">
        <f>'9. Model PPP'!L66</f>
        <v>0</v>
      </c>
      <c r="M61" s="78">
        <f>'9. Model PPP'!M66</f>
        <v>0</v>
      </c>
      <c r="N61" s="78">
        <f>'9. Model PPP'!N66</f>
        <v>0</v>
      </c>
      <c r="O61" s="78">
        <f>'9. Model PPP'!O66</f>
        <v>0</v>
      </c>
      <c r="P61" s="78">
        <f>'9. Model PPP'!P66</f>
        <v>0</v>
      </c>
      <c r="Q61" s="78">
        <f>'9. Model PPP'!Q66</f>
        <v>0</v>
      </c>
      <c r="R61" s="78">
        <f>'9. Model PPP'!R66</f>
        <v>0</v>
      </c>
      <c r="S61" s="78">
        <f>'9. Model PPP'!S66</f>
        <v>0</v>
      </c>
      <c r="T61" s="78">
        <f>'9. Model PPP'!T66</f>
        <v>0</v>
      </c>
      <c r="U61" s="19"/>
      <c r="V61" s="19"/>
      <c r="W61" s="19"/>
      <c r="X61" s="19"/>
      <c r="Y61" s="19"/>
      <c r="Z61" s="19"/>
      <c r="AA61" s="19"/>
      <c r="AB61" s="19"/>
      <c r="AC61" s="19"/>
      <c r="AD61" s="19"/>
    </row>
    <row r="62" spans="1:30" ht="39">
      <c r="A62" s="43"/>
      <c r="B62" s="215" t="s">
        <v>52</v>
      </c>
      <c r="C62" s="298" t="s">
        <v>508</v>
      </c>
      <c r="D62" s="302" t="s">
        <v>164</v>
      </c>
      <c r="E62" s="326">
        <f t="shared" si="1"/>
        <v>0</v>
      </c>
      <c r="F62" s="134">
        <f>F63+F64</f>
        <v>0</v>
      </c>
      <c r="G62" s="134">
        <f t="shared" ref="G62:T62" si="3">G63+G64</f>
        <v>0</v>
      </c>
      <c r="H62" s="134">
        <f t="shared" si="3"/>
        <v>0</v>
      </c>
      <c r="I62" s="134">
        <f t="shared" si="3"/>
        <v>0</v>
      </c>
      <c r="J62" s="134">
        <f t="shared" si="3"/>
        <v>0</v>
      </c>
      <c r="K62" s="134">
        <f t="shared" si="3"/>
        <v>0</v>
      </c>
      <c r="L62" s="134">
        <f t="shared" si="3"/>
        <v>0</v>
      </c>
      <c r="M62" s="134">
        <f t="shared" si="3"/>
        <v>0</v>
      </c>
      <c r="N62" s="134">
        <f t="shared" si="3"/>
        <v>0</v>
      </c>
      <c r="O62" s="134">
        <f t="shared" si="3"/>
        <v>0</v>
      </c>
      <c r="P62" s="134">
        <f t="shared" si="3"/>
        <v>0</v>
      </c>
      <c r="Q62" s="134">
        <f t="shared" si="3"/>
        <v>0</v>
      </c>
      <c r="R62" s="134">
        <f t="shared" si="3"/>
        <v>0</v>
      </c>
      <c r="S62" s="134">
        <f t="shared" si="3"/>
        <v>0</v>
      </c>
      <c r="T62" s="134">
        <f t="shared" si="3"/>
        <v>0</v>
      </c>
      <c r="U62" s="19"/>
      <c r="V62" s="19"/>
      <c r="W62" s="19"/>
      <c r="X62" s="19"/>
      <c r="Y62" s="19"/>
      <c r="Z62" s="19"/>
      <c r="AA62" s="19"/>
      <c r="AB62" s="19"/>
      <c r="AC62" s="19"/>
      <c r="AD62" s="19"/>
    </row>
    <row r="63" spans="1:30">
      <c r="A63" s="43"/>
      <c r="B63" s="215" t="s">
        <v>506</v>
      </c>
      <c r="C63" s="298" t="str">
        <f>'9. Model PPP'!C68</f>
        <v>Cześć majątkowa</v>
      </c>
      <c r="D63" s="302" t="str">
        <f>'9. Model PPP'!E68</f>
        <v>PLN</v>
      </c>
      <c r="E63" s="326">
        <f t="shared" si="1"/>
        <v>0</v>
      </c>
      <c r="F63" s="134">
        <f>'9. Model PPP'!F68</f>
        <v>0</v>
      </c>
      <c r="G63" s="78">
        <f>'9. Model PPP'!G68</f>
        <v>0</v>
      </c>
      <c r="H63" s="78">
        <f>'9. Model PPP'!H68</f>
        <v>0</v>
      </c>
      <c r="I63" s="78">
        <f>'9. Model PPP'!I68</f>
        <v>0</v>
      </c>
      <c r="J63" s="78">
        <f>'9. Model PPP'!J68</f>
        <v>0</v>
      </c>
      <c r="K63" s="78">
        <f>'9. Model PPP'!K68</f>
        <v>0</v>
      </c>
      <c r="L63" s="78">
        <f>'9. Model PPP'!L68</f>
        <v>0</v>
      </c>
      <c r="M63" s="78">
        <f>'9. Model PPP'!M68</f>
        <v>0</v>
      </c>
      <c r="N63" s="78">
        <f>'9. Model PPP'!N68</f>
        <v>0</v>
      </c>
      <c r="O63" s="78">
        <f>'9. Model PPP'!O68</f>
        <v>0</v>
      </c>
      <c r="P63" s="78">
        <f>'9. Model PPP'!P68</f>
        <v>0</v>
      </c>
      <c r="Q63" s="78">
        <f>'9. Model PPP'!Q68</f>
        <v>0</v>
      </c>
      <c r="R63" s="78">
        <f>'9. Model PPP'!R68</f>
        <v>0</v>
      </c>
      <c r="S63" s="78">
        <f>'9. Model PPP'!S68</f>
        <v>0</v>
      </c>
      <c r="T63" s="78">
        <f>'9. Model PPP'!T68</f>
        <v>0</v>
      </c>
      <c r="U63" s="19"/>
      <c r="V63" s="19"/>
      <c r="W63" s="19"/>
      <c r="X63" s="19"/>
      <c r="Y63" s="19"/>
      <c r="Z63" s="19"/>
      <c r="AA63" s="19"/>
      <c r="AB63" s="19"/>
      <c r="AC63" s="19"/>
      <c r="AD63" s="19"/>
    </row>
    <row r="64" spans="1:30">
      <c r="A64" s="43"/>
      <c r="B64" s="215" t="s">
        <v>507</v>
      </c>
      <c r="C64" s="298" t="str">
        <f>'9. Model PPP'!C69</f>
        <v>Część utrzymaniowa</v>
      </c>
      <c r="D64" s="302" t="str">
        <f>'9. Model PPP'!E69</f>
        <v>PLN</v>
      </c>
      <c r="E64" s="326">
        <f t="shared" si="1"/>
        <v>0</v>
      </c>
      <c r="F64" s="134">
        <f>'9. Model PPP'!F69</f>
        <v>0</v>
      </c>
      <c r="G64" s="78">
        <f>'9. Model PPP'!G69</f>
        <v>0</v>
      </c>
      <c r="H64" s="78">
        <f>'9. Model PPP'!H69</f>
        <v>0</v>
      </c>
      <c r="I64" s="78">
        <f>'9. Model PPP'!I69</f>
        <v>0</v>
      </c>
      <c r="J64" s="78">
        <f>'9. Model PPP'!J69</f>
        <v>0</v>
      </c>
      <c r="K64" s="78">
        <f>'9. Model PPP'!K69</f>
        <v>0</v>
      </c>
      <c r="L64" s="78">
        <f>'9. Model PPP'!L69</f>
        <v>0</v>
      </c>
      <c r="M64" s="78">
        <f>'9. Model PPP'!M69</f>
        <v>0</v>
      </c>
      <c r="N64" s="78">
        <f>'9. Model PPP'!N69</f>
        <v>0</v>
      </c>
      <c r="O64" s="78">
        <f>'9. Model PPP'!O69</f>
        <v>0</v>
      </c>
      <c r="P64" s="78">
        <f>'9. Model PPP'!P69</f>
        <v>0</v>
      </c>
      <c r="Q64" s="78">
        <f>'9. Model PPP'!Q69</f>
        <v>0</v>
      </c>
      <c r="R64" s="78">
        <f>'9. Model PPP'!R69</f>
        <v>0</v>
      </c>
      <c r="S64" s="78">
        <f>'9. Model PPP'!S69</f>
        <v>0</v>
      </c>
      <c r="T64" s="78">
        <f>'9. Model PPP'!T69</f>
        <v>0</v>
      </c>
      <c r="U64" s="19"/>
      <c r="V64" s="19"/>
      <c r="W64" s="19"/>
      <c r="X64" s="19"/>
      <c r="Y64" s="19"/>
      <c r="Z64" s="19"/>
      <c r="AA64" s="19"/>
      <c r="AB64" s="19"/>
      <c r="AC64" s="19"/>
      <c r="AD64" s="19"/>
    </row>
    <row r="65" spans="1:35">
      <c r="A65" s="43"/>
      <c r="B65" s="215" t="s">
        <v>327</v>
      </c>
      <c r="C65" s="304" t="s">
        <v>3</v>
      </c>
      <c r="D65" s="302" t="s">
        <v>164</v>
      </c>
      <c r="E65" s="326">
        <f t="shared" si="1"/>
        <v>0</v>
      </c>
      <c r="F65" s="134">
        <f>'9. Model PPP'!F70</f>
        <v>0</v>
      </c>
      <c r="G65" s="78">
        <f>'9. Model PPP'!G70</f>
        <v>0</v>
      </c>
      <c r="H65" s="78">
        <f>'9. Model PPP'!H70</f>
        <v>0</v>
      </c>
      <c r="I65" s="78">
        <f>'9. Model PPP'!I70</f>
        <v>0</v>
      </c>
      <c r="J65" s="78">
        <f>'9. Model PPP'!J70</f>
        <v>0</v>
      </c>
      <c r="K65" s="78">
        <f>'9. Model PPP'!K70</f>
        <v>0</v>
      </c>
      <c r="L65" s="78">
        <f>'9. Model PPP'!L70</f>
        <v>0</v>
      </c>
      <c r="M65" s="78">
        <f>'9. Model PPP'!M70</f>
        <v>0</v>
      </c>
      <c r="N65" s="78">
        <f>'9. Model PPP'!N70</f>
        <v>0</v>
      </c>
      <c r="O65" s="78">
        <f>'9. Model PPP'!O70</f>
        <v>0</v>
      </c>
      <c r="P65" s="78">
        <f>'9. Model PPP'!P70</f>
        <v>0</v>
      </c>
      <c r="Q65" s="78">
        <f>'9. Model PPP'!Q70</f>
        <v>0</v>
      </c>
      <c r="R65" s="78">
        <f>'9. Model PPP'!R70</f>
        <v>0</v>
      </c>
      <c r="S65" s="78">
        <f>'9. Model PPP'!S70</f>
        <v>0</v>
      </c>
      <c r="T65" s="78">
        <f>'9. Model PPP'!T70</f>
        <v>0</v>
      </c>
      <c r="U65" s="19"/>
      <c r="V65" s="19"/>
      <c r="W65" s="19"/>
      <c r="X65" s="19"/>
      <c r="Y65" s="19"/>
      <c r="Z65" s="19"/>
      <c r="AA65" s="19"/>
      <c r="AB65" s="19"/>
      <c r="AC65" s="19"/>
      <c r="AD65" s="19"/>
    </row>
    <row r="66" spans="1:35" ht="26.5" thickBot="1">
      <c r="A66" s="43"/>
      <c r="B66" s="215" t="s">
        <v>107</v>
      </c>
      <c r="C66" s="298" t="s">
        <v>328</v>
      </c>
      <c r="D66" s="302" t="s">
        <v>164</v>
      </c>
      <c r="E66" s="327">
        <f t="shared" ref="E66:T66" si="4">-E52-E53+E55+E54-E56+E57-E58+E62+E65</f>
        <v>0</v>
      </c>
      <c r="F66" s="134">
        <f t="shared" si="4"/>
        <v>0</v>
      </c>
      <c r="G66" s="78">
        <f t="shared" si="4"/>
        <v>0</v>
      </c>
      <c r="H66" s="78">
        <f t="shared" si="4"/>
        <v>0</v>
      </c>
      <c r="I66" s="78">
        <f t="shared" si="4"/>
        <v>0</v>
      </c>
      <c r="J66" s="78">
        <f t="shared" si="4"/>
        <v>0</v>
      </c>
      <c r="K66" s="78">
        <f t="shared" si="4"/>
        <v>0</v>
      </c>
      <c r="L66" s="78">
        <f t="shared" si="4"/>
        <v>0</v>
      </c>
      <c r="M66" s="78">
        <f t="shared" si="4"/>
        <v>0</v>
      </c>
      <c r="N66" s="78">
        <f t="shared" si="4"/>
        <v>0</v>
      </c>
      <c r="O66" s="78">
        <f t="shared" si="4"/>
        <v>0</v>
      </c>
      <c r="P66" s="78">
        <f t="shared" si="4"/>
        <v>0</v>
      </c>
      <c r="Q66" s="78">
        <f t="shared" si="4"/>
        <v>0</v>
      </c>
      <c r="R66" s="78">
        <f t="shared" si="4"/>
        <v>0</v>
      </c>
      <c r="S66" s="78">
        <f t="shared" si="4"/>
        <v>0</v>
      </c>
      <c r="T66" s="78">
        <f t="shared" si="4"/>
        <v>0</v>
      </c>
      <c r="U66" s="147"/>
      <c r="V66" s="19"/>
      <c r="W66" s="19"/>
      <c r="X66" s="19"/>
      <c r="Y66" s="19"/>
      <c r="Z66" s="19"/>
      <c r="AA66" s="19"/>
      <c r="AB66" s="19"/>
      <c r="AC66" s="19"/>
      <c r="AD66" s="19"/>
    </row>
    <row r="67" spans="1:3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19"/>
      <c r="V67" s="19"/>
      <c r="W67" s="19"/>
      <c r="X67" s="19"/>
      <c r="Y67" s="19"/>
      <c r="Z67" s="19"/>
      <c r="AA67" s="19"/>
      <c r="AB67" s="19"/>
      <c r="AC67" s="19"/>
      <c r="AD67" s="19"/>
    </row>
    <row r="68" spans="1:35">
      <c r="A68" s="43"/>
      <c r="B68" s="43"/>
      <c r="C68" s="128" t="s">
        <v>70</v>
      </c>
      <c r="D68" s="212">
        <f>'9. Model PPP'!D73</f>
        <v>7.4999999999999997E-2</v>
      </c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19"/>
      <c r="V68" s="19"/>
      <c r="W68" s="19"/>
      <c r="X68" s="19"/>
      <c r="Y68" s="19"/>
      <c r="Z68" s="19"/>
      <c r="AA68" s="19"/>
      <c r="AB68" s="19"/>
      <c r="AC68" s="19"/>
      <c r="AD68" s="19"/>
    </row>
    <row r="69" spans="1:35">
      <c r="A69" s="43"/>
      <c r="B69" s="43"/>
      <c r="C69" s="128" t="s">
        <v>356</v>
      </c>
      <c r="D69" s="213">
        <f>'9. Model PPP'!D74</f>
        <v>0</v>
      </c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/>
      <c r="AF69"/>
      <c r="AG69"/>
      <c r="AH69"/>
      <c r="AI69"/>
    </row>
    <row r="70" spans="1:3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/>
      <c r="AF70"/>
      <c r="AG70"/>
      <c r="AH70"/>
      <c r="AI70"/>
    </row>
    <row r="71" spans="1:35" ht="13.5" thickBot="1">
      <c r="A71" s="43"/>
      <c r="B71" s="18" t="s">
        <v>501</v>
      </c>
      <c r="C71" s="167"/>
      <c r="D71" s="168"/>
      <c r="E71" s="168"/>
      <c r="F71" s="169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/>
      <c r="AF71"/>
      <c r="AG71"/>
      <c r="AH71"/>
      <c r="AI71"/>
    </row>
    <row r="72" spans="1:35">
      <c r="A72" s="43"/>
      <c r="B72" s="150"/>
      <c r="C72" s="151"/>
      <c r="D72" s="322" t="s">
        <v>90</v>
      </c>
      <c r="E72" s="325" t="s">
        <v>91</v>
      </c>
      <c r="F72" s="154">
        <f t="shared" ref="F72:T72" si="5">F51</f>
        <v>2024</v>
      </c>
      <c r="G72" s="154">
        <f t="shared" si="5"/>
        <v>2025</v>
      </c>
      <c r="H72" s="154">
        <f t="shared" si="5"/>
        <v>2026</v>
      </c>
      <c r="I72" s="154">
        <f t="shared" si="5"/>
        <v>2027</v>
      </c>
      <c r="J72" s="154">
        <f t="shared" si="5"/>
        <v>2028</v>
      </c>
      <c r="K72" s="154">
        <f t="shared" si="5"/>
        <v>2029</v>
      </c>
      <c r="L72" s="154">
        <f t="shared" si="5"/>
        <v>2030</v>
      </c>
      <c r="M72" s="154">
        <f t="shared" si="5"/>
        <v>2031</v>
      </c>
      <c r="N72" s="154">
        <f t="shared" si="5"/>
        <v>2032</v>
      </c>
      <c r="O72" s="154">
        <f t="shared" si="5"/>
        <v>2033</v>
      </c>
      <c r="P72" s="154">
        <f t="shared" si="5"/>
        <v>2034</v>
      </c>
      <c r="Q72" s="154">
        <f t="shared" si="5"/>
        <v>2035</v>
      </c>
      <c r="R72" s="154">
        <f t="shared" si="5"/>
        <v>2036</v>
      </c>
      <c r="S72" s="154">
        <f t="shared" si="5"/>
        <v>2037</v>
      </c>
      <c r="T72" s="154">
        <f t="shared" si="5"/>
        <v>2038</v>
      </c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/>
      <c r="AF72"/>
      <c r="AG72"/>
      <c r="AH72"/>
      <c r="AI72"/>
    </row>
    <row r="73" spans="1:35">
      <c r="A73" s="43"/>
      <c r="B73" s="215" t="s">
        <v>21</v>
      </c>
      <c r="C73" s="304" t="s">
        <v>502</v>
      </c>
      <c r="D73" s="302" t="s">
        <v>164</v>
      </c>
      <c r="E73" s="326">
        <f>SUM(F73:T73)</f>
        <v>0</v>
      </c>
      <c r="F73" s="134">
        <f>F56-F57+F60+F61-F64</f>
        <v>0</v>
      </c>
      <c r="G73" s="134">
        <f t="shared" ref="G73:T73" si="6">G56-G57+G60+G61-G64</f>
        <v>0</v>
      </c>
      <c r="H73" s="134">
        <f t="shared" si="6"/>
        <v>0</v>
      </c>
      <c r="I73" s="134">
        <f t="shared" si="6"/>
        <v>0</v>
      </c>
      <c r="J73" s="134">
        <f t="shared" si="6"/>
        <v>0</v>
      </c>
      <c r="K73" s="134">
        <f t="shared" si="6"/>
        <v>0</v>
      </c>
      <c r="L73" s="134">
        <f t="shared" si="6"/>
        <v>0</v>
      </c>
      <c r="M73" s="134">
        <f t="shared" si="6"/>
        <v>0</v>
      </c>
      <c r="N73" s="134">
        <f t="shared" si="6"/>
        <v>0</v>
      </c>
      <c r="O73" s="134">
        <f t="shared" si="6"/>
        <v>0</v>
      </c>
      <c r="P73" s="134">
        <f t="shared" si="6"/>
        <v>0</v>
      </c>
      <c r="Q73" s="134">
        <f t="shared" si="6"/>
        <v>0</v>
      </c>
      <c r="R73" s="134">
        <f t="shared" si="6"/>
        <v>0</v>
      </c>
      <c r="S73" s="134">
        <f t="shared" si="6"/>
        <v>0</v>
      </c>
      <c r="T73" s="134">
        <f t="shared" si="6"/>
        <v>0</v>
      </c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/>
      <c r="AF73"/>
      <c r="AG73"/>
      <c r="AH73"/>
      <c r="AI73"/>
    </row>
    <row r="74" spans="1:35">
      <c r="A74" s="43"/>
      <c r="B74" s="215" t="s">
        <v>16</v>
      </c>
      <c r="C74" s="304" t="s">
        <v>503</v>
      </c>
      <c r="D74" s="302" t="s">
        <v>164</v>
      </c>
      <c r="E74" s="326">
        <f>SUM(F74:T74)</f>
        <v>0</v>
      </c>
      <c r="F74" s="134">
        <f t="shared" ref="F74:T74" si="7">F52+F53-F54+F59-F63</f>
        <v>0</v>
      </c>
      <c r="G74" s="78">
        <f t="shared" si="7"/>
        <v>0</v>
      </c>
      <c r="H74" s="78">
        <f t="shared" si="7"/>
        <v>0</v>
      </c>
      <c r="I74" s="78">
        <f t="shared" si="7"/>
        <v>0</v>
      </c>
      <c r="J74" s="78">
        <f t="shared" si="7"/>
        <v>0</v>
      </c>
      <c r="K74" s="78">
        <f t="shared" si="7"/>
        <v>0</v>
      </c>
      <c r="L74" s="78">
        <f t="shared" si="7"/>
        <v>0</v>
      </c>
      <c r="M74" s="78">
        <f t="shared" si="7"/>
        <v>0</v>
      </c>
      <c r="N74" s="78">
        <f t="shared" si="7"/>
        <v>0</v>
      </c>
      <c r="O74" s="78">
        <f t="shared" si="7"/>
        <v>0</v>
      </c>
      <c r="P74" s="78">
        <f t="shared" si="7"/>
        <v>0</v>
      </c>
      <c r="Q74" s="78">
        <f t="shared" si="7"/>
        <v>0</v>
      </c>
      <c r="R74" s="78">
        <f t="shared" si="7"/>
        <v>0</v>
      </c>
      <c r="S74" s="78">
        <f t="shared" si="7"/>
        <v>0</v>
      </c>
      <c r="T74" s="78">
        <f t="shared" si="7"/>
        <v>0</v>
      </c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/>
      <c r="AF74"/>
      <c r="AG74"/>
      <c r="AH74"/>
      <c r="AI74"/>
    </row>
    <row r="75" spans="1:35" ht="13.5" thickBot="1">
      <c r="A75" s="43"/>
      <c r="B75" s="215" t="s">
        <v>29</v>
      </c>
      <c r="C75" s="304" t="s">
        <v>504</v>
      </c>
      <c r="D75" s="302" t="s">
        <v>164</v>
      </c>
      <c r="E75" s="327">
        <f>SUM(F75:T75)</f>
        <v>0</v>
      </c>
      <c r="F75" s="134">
        <f t="shared" ref="F75:T75" si="8">F55</f>
        <v>0</v>
      </c>
      <c r="G75" s="78">
        <f t="shared" si="8"/>
        <v>0</v>
      </c>
      <c r="H75" s="78">
        <f t="shared" si="8"/>
        <v>0</v>
      </c>
      <c r="I75" s="78">
        <f t="shared" si="8"/>
        <v>0</v>
      </c>
      <c r="J75" s="78">
        <f t="shared" si="8"/>
        <v>0</v>
      </c>
      <c r="K75" s="78">
        <f t="shared" si="8"/>
        <v>0</v>
      </c>
      <c r="L75" s="78">
        <f t="shared" si="8"/>
        <v>0</v>
      </c>
      <c r="M75" s="78">
        <f t="shared" si="8"/>
        <v>0</v>
      </c>
      <c r="N75" s="78">
        <f t="shared" si="8"/>
        <v>0</v>
      </c>
      <c r="O75" s="78">
        <f t="shared" si="8"/>
        <v>0</v>
      </c>
      <c r="P75" s="78">
        <f t="shared" si="8"/>
        <v>0</v>
      </c>
      <c r="Q75" s="78">
        <f t="shared" si="8"/>
        <v>0</v>
      </c>
      <c r="R75" s="78">
        <f t="shared" si="8"/>
        <v>0</v>
      </c>
      <c r="S75" s="78">
        <f t="shared" si="8"/>
        <v>0</v>
      </c>
      <c r="T75" s="78">
        <f t="shared" si="8"/>
        <v>0</v>
      </c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/>
      <c r="AF75"/>
      <c r="AG75"/>
      <c r="AH75"/>
      <c r="AI75"/>
    </row>
    <row r="76" spans="1:35" ht="13.5" thickBot="1">
      <c r="A76" s="43"/>
      <c r="B76" s="388"/>
      <c r="C76" s="389"/>
      <c r="D76" s="389"/>
      <c r="E76" s="390"/>
      <c r="F76" s="389"/>
      <c r="G76" s="389"/>
      <c r="H76" s="389"/>
      <c r="I76" s="389"/>
      <c r="J76" s="389"/>
      <c r="K76" s="389"/>
      <c r="L76" s="389"/>
      <c r="M76" s="389"/>
      <c r="N76" s="389"/>
      <c r="O76" s="389"/>
      <c r="P76" s="389"/>
      <c r="Q76" s="389"/>
      <c r="R76" s="389"/>
      <c r="S76" s="389"/>
      <c r="T76" s="391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/>
      <c r="AF76"/>
      <c r="AG76"/>
      <c r="AH76"/>
      <c r="AI76"/>
    </row>
    <row r="77" spans="1:35" ht="26.5" thickBot="1">
      <c r="A77" s="43"/>
      <c r="B77" s="215" t="s">
        <v>31</v>
      </c>
      <c r="C77" s="298" t="s">
        <v>509</v>
      </c>
      <c r="D77" s="302" t="s">
        <v>164</v>
      </c>
      <c r="E77" s="324">
        <f>SUM(F77:T77)</f>
        <v>0</v>
      </c>
      <c r="F77" s="134">
        <f>F73+F74-F75</f>
        <v>0</v>
      </c>
      <c r="G77" s="78">
        <f t="shared" ref="G77:T77" si="9">G73+G74-G75</f>
        <v>0</v>
      </c>
      <c r="H77" s="78">
        <f t="shared" si="9"/>
        <v>0</v>
      </c>
      <c r="I77" s="78">
        <f t="shared" si="9"/>
        <v>0</v>
      </c>
      <c r="J77" s="78">
        <f t="shared" si="9"/>
        <v>0</v>
      </c>
      <c r="K77" s="78">
        <f t="shared" si="9"/>
        <v>0</v>
      </c>
      <c r="L77" s="78">
        <f t="shared" si="9"/>
        <v>0</v>
      </c>
      <c r="M77" s="78">
        <f t="shared" si="9"/>
        <v>0</v>
      </c>
      <c r="N77" s="78">
        <f t="shared" si="9"/>
        <v>0</v>
      </c>
      <c r="O77" s="78">
        <f t="shared" si="9"/>
        <v>0</v>
      </c>
      <c r="P77" s="78">
        <f t="shared" si="9"/>
        <v>0</v>
      </c>
      <c r="Q77" s="78">
        <f t="shared" si="9"/>
        <v>0</v>
      </c>
      <c r="R77" s="78">
        <f t="shared" si="9"/>
        <v>0</v>
      </c>
      <c r="S77" s="78">
        <f t="shared" si="9"/>
        <v>0</v>
      </c>
      <c r="T77" s="78">
        <f t="shared" si="9"/>
        <v>0</v>
      </c>
      <c r="U77" s="147"/>
      <c r="V77" s="19"/>
      <c r="W77" s="19"/>
      <c r="X77" s="19"/>
      <c r="Y77" s="19"/>
      <c r="Z77" s="19"/>
      <c r="AA77" s="19"/>
      <c r="AB77" s="19"/>
      <c r="AC77" s="19"/>
      <c r="AD77" s="19"/>
      <c r="AE77"/>
      <c r="AF77"/>
      <c r="AG77"/>
      <c r="AH77"/>
      <c r="AI77"/>
    </row>
    <row r="78" spans="1:3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149"/>
      <c r="V78" s="19"/>
      <c r="W78" s="19"/>
      <c r="X78" s="19"/>
      <c r="Y78" s="19"/>
      <c r="Z78" s="19"/>
      <c r="AA78" s="19"/>
      <c r="AB78" s="19"/>
      <c r="AC78" s="19"/>
      <c r="AD78" s="19"/>
      <c r="AE78"/>
      <c r="AF78"/>
      <c r="AG78"/>
      <c r="AH78"/>
      <c r="AI78"/>
    </row>
    <row r="79" spans="1:3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/>
      <c r="AF79"/>
      <c r="AG79"/>
      <c r="AH79"/>
      <c r="AI79"/>
    </row>
    <row r="80" spans="1:3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/>
      <c r="AF80"/>
      <c r="AG80"/>
      <c r="AH80"/>
      <c r="AI80"/>
    </row>
    <row r="81" spans="1:3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/>
      <c r="AF81"/>
      <c r="AG81"/>
      <c r="AH81"/>
      <c r="AI81"/>
    </row>
    <row r="82" spans="1:3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/>
      <c r="AF82"/>
      <c r="AG82"/>
      <c r="AH82"/>
      <c r="AI82"/>
    </row>
    <row r="83" spans="1:3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/>
      <c r="AF83"/>
      <c r="AG83"/>
      <c r="AH83"/>
      <c r="AI83"/>
    </row>
    <row r="84" spans="1:3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/>
      <c r="AF84"/>
      <c r="AG84"/>
      <c r="AH84"/>
      <c r="AI84"/>
    </row>
    <row r="85" spans="1:3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/>
      <c r="AF85"/>
      <c r="AG85"/>
      <c r="AH85"/>
      <c r="AI85"/>
    </row>
    <row r="86" spans="1:3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/>
      <c r="AF86"/>
      <c r="AG86"/>
      <c r="AH86"/>
      <c r="AI86"/>
    </row>
    <row r="87" spans="1:3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/>
      <c r="AF87"/>
      <c r="AG87"/>
      <c r="AH87"/>
      <c r="AI87"/>
    </row>
    <row r="88" spans="1:3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/>
      <c r="AF88"/>
      <c r="AG88"/>
      <c r="AH88"/>
      <c r="AI88"/>
    </row>
    <row r="89" spans="1:3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/>
      <c r="AF89"/>
      <c r="AG89"/>
      <c r="AH89"/>
      <c r="AI89"/>
    </row>
    <row r="90" spans="1:3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/>
      <c r="AF90"/>
      <c r="AG90"/>
      <c r="AH90"/>
      <c r="AI90"/>
    </row>
    <row r="91" spans="1:3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/>
      <c r="AF91"/>
      <c r="AG91"/>
      <c r="AH91"/>
      <c r="AI91"/>
    </row>
    <row r="92" spans="1:3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/>
      <c r="AF92"/>
      <c r="AG92"/>
      <c r="AH92"/>
      <c r="AI92"/>
    </row>
    <row r="93" spans="1:3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/>
      <c r="AF93"/>
      <c r="AG93"/>
      <c r="AH93"/>
      <c r="AI93"/>
    </row>
    <row r="94" spans="1:3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/>
      <c r="AF94"/>
      <c r="AG94"/>
      <c r="AH94"/>
      <c r="AI94"/>
    </row>
    <row r="95" spans="1:3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/>
      <c r="AF95"/>
      <c r="AG95"/>
      <c r="AH95"/>
      <c r="AI95"/>
    </row>
    <row r="96" spans="1:3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/>
      <c r="AF96"/>
      <c r="AG96"/>
      <c r="AH96"/>
      <c r="AI96"/>
    </row>
    <row r="97" spans="1:3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/>
      <c r="AF97"/>
      <c r="AG97"/>
      <c r="AH97"/>
      <c r="AI97"/>
    </row>
    <row r="98" spans="1:3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/>
      <c r="AF98"/>
      <c r="AG98"/>
      <c r="AH98"/>
      <c r="AI98"/>
    </row>
    <row r="99" spans="1:3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/>
      <c r="AF99"/>
      <c r="AG99"/>
      <c r="AH99"/>
      <c r="AI99"/>
    </row>
    <row r="100" spans="1:3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/>
      <c r="AF100"/>
      <c r="AG100"/>
      <c r="AH100"/>
      <c r="AI100"/>
    </row>
    <row r="101" spans="1:3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/>
      <c r="AF101"/>
      <c r="AG101"/>
      <c r="AH101"/>
      <c r="AI101"/>
    </row>
    <row r="102" spans="1:3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/>
      <c r="AF102"/>
      <c r="AG102"/>
      <c r="AH102"/>
      <c r="AI102"/>
    </row>
    <row r="103" spans="1:3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/>
      <c r="AF103"/>
      <c r="AG103"/>
      <c r="AH103"/>
      <c r="AI103"/>
    </row>
    <row r="104" spans="1:3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/>
      <c r="AF104"/>
      <c r="AG104"/>
      <c r="AH104"/>
      <c r="AI104"/>
    </row>
    <row r="105" spans="1:3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/>
      <c r="AF105"/>
      <c r="AG105"/>
      <c r="AH105"/>
      <c r="AI105"/>
    </row>
    <row r="106" spans="1:3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/>
      <c r="AF106"/>
      <c r="AG106"/>
      <c r="AH106"/>
      <c r="AI106"/>
    </row>
    <row r="107" spans="1:3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/>
      <c r="AF107"/>
      <c r="AG107"/>
      <c r="AH107"/>
      <c r="AI107"/>
    </row>
    <row r="108" spans="1:35">
      <c r="A108" s="43"/>
      <c r="B108" s="18" t="s">
        <v>416</v>
      </c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</row>
    <row r="109" spans="1:35">
      <c r="A109" s="43"/>
      <c r="B109" s="206" t="s">
        <v>350</v>
      </c>
      <c r="C109" s="206" t="s">
        <v>139</v>
      </c>
      <c r="D109" s="206" t="s">
        <v>413</v>
      </c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</row>
    <row r="110" spans="1:35" ht="14.5">
      <c r="A110" s="43"/>
      <c r="B110" s="39" t="s">
        <v>21</v>
      </c>
      <c r="C110" s="267" t="s">
        <v>414</v>
      </c>
      <c r="D110" s="266">
        <f>'10. PSC'!D81</f>
        <v>0</v>
      </c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</row>
    <row r="111" spans="1:35" ht="14.5">
      <c r="A111" s="43"/>
      <c r="B111" s="39" t="s">
        <v>16</v>
      </c>
      <c r="C111" s="267" t="s">
        <v>415</v>
      </c>
      <c r="D111" s="266">
        <f>'10. PSC'!D82</f>
        <v>0</v>
      </c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</row>
    <row r="112" spans="1:35" ht="14.5">
      <c r="A112" s="43"/>
      <c r="B112" s="39" t="s">
        <v>29</v>
      </c>
      <c r="C112" s="267" t="s">
        <v>365</v>
      </c>
      <c r="D112" s="220" t="e">
        <f>'10. PSC'!D83</f>
        <v>#DIV/0!</v>
      </c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</row>
    <row r="113" spans="1:30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</row>
    <row r="114" spans="1:30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</row>
    <row r="115" spans="1:30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</row>
    <row r="116" spans="1:30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</row>
    <row r="117" spans="1:30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</row>
    <row r="118" spans="1:30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</row>
    <row r="119" spans="1:30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</row>
    <row r="120" spans="1:30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</row>
    <row r="121" spans="1:30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</row>
    <row r="122" spans="1:30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</row>
    <row r="123" spans="1:30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</row>
    <row r="124" spans="1:30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</row>
    <row r="125" spans="1:30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</row>
    <row r="126" spans="1:30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</row>
    <row r="127" spans="1:30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</row>
    <row r="128" spans="1:30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</row>
    <row r="129" spans="1:30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</row>
    <row r="130" spans="1:30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</row>
    <row r="131" spans="1:30"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</row>
    <row r="132" spans="1:30"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</row>
    <row r="133" spans="1:30"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</row>
    <row r="134" spans="1:30"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</row>
    <row r="135" spans="1:30"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</row>
    <row r="136" spans="1:30"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</row>
    <row r="137" spans="1:30"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</row>
    <row r="138" spans="1:30"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</row>
    <row r="139" spans="1:30"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</row>
    <row r="140" spans="1:30"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</row>
    <row r="141" spans="1:30"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</row>
    <row r="142" spans="1:30"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</row>
    <row r="143" spans="1:30"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</row>
    <row r="144" spans="1:30"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</row>
    <row r="145" spans="2:30"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</row>
    <row r="146" spans="2:30"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</row>
    <row r="147" spans="2:30"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</row>
    <row r="148" spans="2:30"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</row>
    <row r="149" spans="2:30"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</row>
    <row r="150" spans="2:30"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</row>
    <row r="151" spans="2:30"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</row>
    <row r="152" spans="2:30"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</row>
    <row r="153" spans="2:30"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</row>
  </sheetData>
  <mergeCells count="47">
    <mergeCell ref="C8:D8"/>
    <mergeCell ref="B3:D3"/>
    <mergeCell ref="C4:D4"/>
    <mergeCell ref="C5:D5"/>
    <mergeCell ref="C6:D6"/>
    <mergeCell ref="C7:D7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3:D33"/>
    <mergeCell ref="C34:D34"/>
    <mergeCell ref="C35:D35"/>
    <mergeCell ref="C36:D36"/>
    <mergeCell ref="C37:D37"/>
    <mergeCell ref="C41:D41"/>
    <mergeCell ref="C42:D42"/>
    <mergeCell ref="C43:D43"/>
    <mergeCell ref="C38:D38"/>
    <mergeCell ref="C39:D39"/>
    <mergeCell ref="C40:D40"/>
    <mergeCell ref="C48:D48"/>
    <mergeCell ref="B46:G46"/>
    <mergeCell ref="B76:T76"/>
    <mergeCell ref="C44:D44"/>
    <mergeCell ref="C45:D45"/>
    <mergeCell ref="C47:D47"/>
  </mergeCells>
  <phoneticPr fontId="1" type="noConversion"/>
  <pageMargins left="0.43307086614173229" right="0.74803149606299213" top="1.3779527559055118" bottom="0.98425196850393704" header="0.51181102362204722" footer="0.51181102362204722"/>
  <pageSetup paperSize="9" scale="46" firstPageNumber="26" pageOrder="overThenDown" orientation="landscape" r:id="rId1"/>
  <headerFooter>
    <oddHeader>&amp;C&amp;F</oddHeader>
    <oddFooter>&amp;C&amp;A&amp;R&amp;P/&amp;N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O89"/>
  <sheetViews>
    <sheetView view="pageBreakPreview" topLeftCell="A22" zoomScale="115" zoomScaleNormal="100" zoomScaleSheetLayoutView="115" workbookViewId="0">
      <selection activeCell="B49" sqref="B49"/>
    </sheetView>
  </sheetViews>
  <sheetFormatPr defaultColWidth="9.1796875" defaultRowHeight="13"/>
  <cols>
    <col min="1" max="1" width="0.54296875" style="5" customWidth="1"/>
    <col min="2" max="2" width="50.7265625" style="5" customWidth="1"/>
    <col min="3" max="3" width="25" style="5" customWidth="1"/>
    <col min="4" max="4" width="83.54296875" style="5" customWidth="1"/>
    <col min="5" max="16384" width="9.1796875" style="5"/>
  </cols>
  <sheetData>
    <row r="1" spans="2:4">
      <c r="B1" s="363"/>
      <c r="C1" s="363"/>
      <c r="D1" s="363"/>
    </row>
    <row r="2" spans="2:4">
      <c r="B2" s="58"/>
      <c r="C2" s="55"/>
    </row>
    <row r="3" spans="2:4">
      <c r="B3" s="58"/>
      <c r="C3" s="55"/>
    </row>
    <row r="5" spans="2:4" ht="15.5">
      <c r="B5" s="14"/>
    </row>
    <row r="6" spans="2:4" ht="15.5">
      <c r="B6" s="56"/>
      <c r="C6" s="55"/>
    </row>
    <row r="7" spans="2:4" ht="15.5">
      <c r="B7" s="56"/>
      <c r="C7" s="57"/>
    </row>
    <row r="10" spans="2:4" ht="18.5">
      <c r="B10" s="409" t="s">
        <v>543</v>
      </c>
      <c r="C10" s="409"/>
      <c r="D10" s="409"/>
    </row>
    <row r="11" spans="2:4" ht="13.5" thickBot="1">
      <c r="B11" s="58"/>
      <c r="C11" s="55"/>
    </row>
    <row r="12" spans="2:4" ht="16" thickBot="1">
      <c r="B12" s="406" t="s">
        <v>483</v>
      </c>
      <c r="C12" s="407"/>
      <c r="D12" s="408"/>
    </row>
    <row r="13" spans="2:4" ht="13.5" thickBot="1">
      <c r="B13" s="403"/>
      <c r="C13" s="404"/>
      <c r="D13" s="405"/>
    </row>
    <row r="14" spans="2:4" ht="56.5" customHeight="1" thickBot="1">
      <c r="B14" s="417" t="s">
        <v>521</v>
      </c>
      <c r="C14" s="418"/>
      <c r="D14" s="419"/>
    </row>
    <row r="15" spans="2:4" ht="13.5" thickBot="1">
      <c r="B15" s="403"/>
      <c r="C15" s="404"/>
      <c r="D15" s="405"/>
    </row>
    <row r="16" spans="2:4" ht="26.5" thickBot="1">
      <c r="B16" s="353" t="s">
        <v>128</v>
      </c>
      <c r="C16" s="278"/>
      <c r="D16" s="309" t="s">
        <v>537</v>
      </c>
    </row>
    <row r="17" spans="2:4" ht="13.5" thickBot="1">
      <c r="B17" s="403"/>
      <c r="C17" s="404"/>
      <c r="D17" s="405"/>
    </row>
    <row r="18" spans="2:4" ht="16" thickBot="1">
      <c r="B18" s="406" t="s">
        <v>484</v>
      </c>
      <c r="C18" s="407"/>
      <c r="D18" s="408"/>
    </row>
    <row r="19" spans="2:4" ht="13.5" thickBot="1">
      <c r="B19" s="403"/>
      <c r="C19" s="404"/>
      <c r="D19" s="405"/>
    </row>
    <row r="20" spans="2:4">
      <c r="B20" s="415" t="s">
        <v>522</v>
      </c>
      <c r="C20" s="312" t="s">
        <v>475</v>
      </c>
      <c r="D20" s="416" t="s">
        <v>476</v>
      </c>
    </row>
    <row r="21" spans="2:4" ht="13.5" thickBot="1">
      <c r="B21" s="411"/>
      <c r="C21" s="313" t="s">
        <v>474</v>
      </c>
      <c r="D21" s="413"/>
    </row>
    <row r="22" spans="2:4" ht="26">
      <c r="B22" s="415" t="s">
        <v>466</v>
      </c>
      <c r="C22" s="310" t="s">
        <v>468</v>
      </c>
      <c r="D22" s="364" t="s">
        <v>470</v>
      </c>
    </row>
    <row r="23" spans="2:4">
      <c r="B23" s="411"/>
      <c r="C23" s="307" t="s">
        <v>469</v>
      </c>
      <c r="D23" s="365" t="s">
        <v>472</v>
      </c>
    </row>
    <row r="24" spans="2:4" ht="26.5" thickBot="1">
      <c r="B24" s="412"/>
      <c r="C24" s="328" t="s">
        <v>515</v>
      </c>
      <c r="D24" s="366" t="s">
        <v>516</v>
      </c>
    </row>
    <row r="25" spans="2:4">
      <c r="B25" s="411" t="s">
        <v>467</v>
      </c>
      <c r="C25" s="308" t="s">
        <v>463</v>
      </c>
      <c r="D25" s="413" t="s">
        <v>496</v>
      </c>
    </row>
    <row r="26" spans="2:4">
      <c r="B26" s="411"/>
      <c r="C26" s="308" t="s">
        <v>517</v>
      </c>
      <c r="D26" s="413"/>
    </row>
    <row r="27" spans="2:4">
      <c r="B27" s="411"/>
      <c r="C27" s="308" t="s">
        <v>465</v>
      </c>
      <c r="D27" s="413"/>
    </row>
    <row r="28" spans="2:4" ht="13.5" thickBot="1">
      <c r="B28" s="412"/>
      <c r="C28" s="311" t="s">
        <v>464</v>
      </c>
      <c r="D28" s="414"/>
    </row>
    <row r="29" spans="2:4">
      <c r="B29" s="411" t="s">
        <v>471</v>
      </c>
      <c r="C29" s="329" t="s">
        <v>473</v>
      </c>
      <c r="D29" s="411" t="s">
        <v>523</v>
      </c>
    </row>
    <row r="30" spans="2:4">
      <c r="B30" s="411"/>
      <c r="C30" s="329" t="s">
        <v>477</v>
      </c>
      <c r="D30" s="411"/>
    </row>
    <row r="31" spans="2:4">
      <c r="B31" s="411"/>
      <c r="C31" s="329" t="s">
        <v>478</v>
      </c>
      <c r="D31" s="411"/>
    </row>
    <row r="32" spans="2:4">
      <c r="B32" s="411"/>
      <c r="C32" s="329" t="s">
        <v>479</v>
      </c>
      <c r="D32" s="411"/>
    </row>
    <row r="33" spans="2:15">
      <c r="B33" s="411"/>
      <c r="C33" s="329" t="s">
        <v>480</v>
      </c>
      <c r="D33" s="411"/>
    </row>
    <row r="34" spans="2:15">
      <c r="B34" s="411"/>
      <c r="C34" s="329" t="s">
        <v>481</v>
      </c>
      <c r="D34" s="411"/>
    </row>
    <row r="35" spans="2:15" ht="13.5" thickBot="1">
      <c r="B35" s="412"/>
      <c r="C35" s="330" t="s">
        <v>482</v>
      </c>
      <c r="D35" s="412"/>
    </row>
    <row r="36" spans="2:15" ht="13.5" thickBot="1">
      <c r="B36" s="403"/>
      <c r="C36" s="404"/>
      <c r="D36" s="405"/>
    </row>
    <row r="37" spans="2:15" ht="16" thickBot="1">
      <c r="B37" s="406" t="s">
        <v>485</v>
      </c>
      <c r="C37" s="407"/>
      <c r="D37" s="408"/>
    </row>
    <row r="38" spans="2:15" ht="13.5" thickBot="1">
      <c r="B38" s="403"/>
      <c r="C38" s="404"/>
      <c r="D38" s="405"/>
    </row>
    <row r="39" spans="2:15" ht="16" thickBot="1">
      <c r="B39" s="59" t="s">
        <v>0</v>
      </c>
      <c r="C39" s="60" t="s">
        <v>81</v>
      </c>
      <c r="D39" s="61" t="s">
        <v>80</v>
      </c>
    </row>
    <row r="40" spans="2:15" ht="13.5" thickBot="1">
      <c r="B40" s="403"/>
      <c r="C40" s="404"/>
      <c r="D40" s="405"/>
    </row>
    <row r="41" spans="2:15" ht="52.5" thickBot="1">
      <c r="B41" s="353" t="s">
        <v>93</v>
      </c>
      <c r="C41" s="269"/>
      <c r="D41" s="309" t="s">
        <v>557</v>
      </c>
      <c r="K41" s="11">
        <v>1</v>
      </c>
      <c r="M41" s="11">
        <v>2024</v>
      </c>
      <c r="O41" s="11">
        <v>2024</v>
      </c>
    </row>
    <row r="42" spans="2:15" ht="26.5" thickBot="1">
      <c r="B42" s="353" t="s">
        <v>95</v>
      </c>
      <c r="C42" s="279">
        <v>2024</v>
      </c>
      <c r="D42" s="309" t="s">
        <v>558</v>
      </c>
      <c r="K42" s="11">
        <f t="shared" ref="K42:K55" si="0">K41+1</f>
        <v>2</v>
      </c>
      <c r="M42" s="11">
        <f t="shared" ref="M42:M49" si="1">M41+1</f>
        <v>2025</v>
      </c>
      <c r="O42" s="11">
        <f t="shared" ref="O42:O59" si="2">O41+1</f>
        <v>2025</v>
      </c>
    </row>
    <row r="43" spans="2:15" ht="13.5" thickBot="1">
      <c r="B43" s="410" t="s">
        <v>559</v>
      </c>
      <c r="C43" s="280">
        <v>1</v>
      </c>
      <c r="D43" s="314" t="s">
        <v>560</v>
      </c>
      <c r="K43" s="11">
        <f t="shared" si="0"/>
        <v>3</v>
      </c>
      <c r="M43" s="11">
        <f t="shared" si="1"/>
        <v>2026</v>
      </c>
      <c r="O43" s="11">
        <f t="shared" si="2"/>
        <v>2026</v>
      </c>
    </row>
    <row r="44" spans="2:15" ht="13.5" thickBot="1">
      <c r="B44" s="410"/>
      <c r="C44" s="279">
        <v>2024</v>
      </c>
      <c r="D44" s="314" t="s">
        <v>561</v>
      </c>
      <c r="K44" s="11">
        <f t="shared" si="0"/>
        <v>4</v>
      </c>
      <c r="M44" s="11">
        <f t="shared" si="1"/>
        <v>2027</v>
      </c>
      <c r="O44" s="11">
        <f t="shared" si="2"/>
        <v>2027</v>
      </c>
    </row>
    <row r="45" spans="2:15" ht="13.5" thickBot="1">
      <c r="B45" s="410" t="s">
        <v>519</v>
      </c>
      <c r="C45" s="280">
        <v>12</v>
      </c>
      <c r="D45" s="314" t="s">
        <v>562</v>
      </c>
      <c r="K45" s="11"/>
      <c r="M45" s="11"/>
      <c r="O45" s="11"/>
    </row>
    <row r="46" spans="2:15" ht="13.5" thickBot="1">
      <c r="B46" s="410"/>
      <c r="C46" s="279">
        <v>2024</v>
      </c>
      <c r="D46" s="314" t="s">
        <v>563</v>
      </c>
      <c r="K46" s="11"/>
      <c r="M46" s="11"/>
      <c r="O46" s="11"/>
    </row>
    <row r="47" spans="2:15" ht="13.5" thickBot="1">
      <c r="B47" s="410" t="s">
        <v>304</v>
      </c>
      <c r="C47" s="331">
        <f>IF(C45=12,1,C45+1)</f>
        <v>1</v>
      </c>
      <c r="D47" s="314" t="s">
        <v>564</v>
      </c>
      <c r="K47" s="11">
        <f>K44+1</f>
        <v>5</v>
      </c>
      <c r="M47" s="11">
        <f>M44+1</f>
        <v>2028</v>
      </c>
      <c r="O47" s="11">
        <f>O44+1</f>
        <v>2028</v>
      </c>
    </row>
    <row r="48" spans="2:15" ht="13.5" thickBot="1">
      <c r="B48" s="410"/>
      <c r="C48" s="332">
        <f>IF(C45=12,C46+1,C46)</f>
        <v>2025</v>
      </c>
      <c r="D48" s="314" t="s">
        <v>565</v>
      </c>
      <c r="K48" s="11">
        <f t="shared" si="0"/>
        <v>6</v>
      </c>
      <c r="M48" s="11">
        <f t="shared" si="1"/>
        <v>2029</v>
      </c>
      <c r="O48" s="11">
        <f t="shared" si="2"/>
        <v>2029</v>
      </c>
    </row>
    <row r="49" spans="2:15" ht="26.5" thickBot="1">
      <c r="B49" s="353" t="s">
        <v>566</v>
      </c>
      <c r="C49" s="279"/>
      <c r="D49" s="315" t="s">
        <v>567</v>
      </c>
      <c r="K49" s="11">
        <f t="shared" si="0"/>
        <v>7</v>
      </c>
      <c r="M49" s="11">
        <f t="shared" si="1"/>
        <v>2030</v>
      </c>
      <c r="O49" s="11">
        <f t="shared" si="2"/>
        <v>2030</v>
      </c>
    </row>
    <row r="50" spans="2:15" ht="13.5" thickBot="1">
      <c r="B50" s="353" t="s">
        <v>282</v>
      </c>
      <c r="C50" s="281"/>
      <c r="D50" s="314" t="s">
        <v>572</v>
      </c>
      <c r="K50" s="11">
        <f t="shared" si="0"/>
        <v>8</v>
      </c>
      <c r="O50" s="11">
        <f t="shared" si="2"/>
        <v>2031</v>
      </c>
    </row>
    <row r="51" spans="2:15" ht="26.5" thickBot="1">
      <c r="B51" s="353" t="s">
        <v>433</v>
      </c>
      <c r="C51" s="362" t="s">
        <v>148</v>
      </c>
      <c r="D51" s="309" t="s">
        <v>437</v>
      </c>
      <c r="K51" s="11">
        <f t="shared" si="0"/>
        <v>9</v>
      </c>
      <c r="O51" s="11">
        <f t="shared" si="2"/>
        <v>2032</v>
      </c>
    </row>
    <row r="52" spans="2:15" ht="26.5" thickBot="1">
      <c r="B52" s="353" t="s">
        <v>434</v>
      </c>
      <c r="C52" s="362" t="s">
        <v>435</v>
      </c>
      <c r="D52" s="309" t="s">
        <v>436</v>
      </c>
      <c r="K52" s="11">
        <f t="shared" si="0"/>
        <v>10</v>
      </c>
      <c r="O52" s="11">
        <f t="shared" si="2"/>
        <v>2033</v>
      </c>
    </row>
    <row r="53" spans="2:15" ht="26.5" thickBot="1">
      <c r="B53" s="317" t="s">
        <v>544</v>
      </c>
      <c r="C53" s="281"/>
      <c r="D53" s="309" t="s">
        <v>545</v>
      </c>
      <c r="K53" s="11"/>
      <c r="O53" s="11"/>
    </row>
    <row r="54" spans="2:15" ht="52.5" thickBot="1">
      <c r="B54" s="353" t="s">
        <v>94</v>
      </c>
      <c r="C54" s="269"/>
      <c r="D54" s="309" t="s">
        <v>538</v>
      </c>
      <c r="G54" s="11" t="s">
        <v>135</v>
      </c>
      <c r="H54" s="69"/>
      <c r="I54" s="11" t="s">
        <v>152</v>
      </c>
      <c r="K54" s="11">
        <f>K52+1</f>
        <v>11</v>
      </c>
      <c r="O54" s="11">
        <f>O52+1</f>
        <v>2034</v>
      </c>
    </row>
    <row r="55" spans="2:15" ht="26.5" thickBot="1">
      <c r="B55" s="353" t="s">
        <v>137</v>
      </c>
      <c r="C55" s="280" t="s">
        <v>135</v>
      </c>
      <c r="D55" s="309" t="s">
        <v>138</v>
      </c>
      <c r="G55" s="11" t="s">
        <v>136</v>
      </c>
      <c r="H55" s="69"/>
      <c r="I55" s="11" t="s">
        <v>151</v>
      </c>
      <c r="K55" s="11">
        <f t="shared" si="0"/>
        <v>12</v>
      </c>
      <c r="O55" s="11">
        <f t="shared" si="2"/>
        <v>2035</v>
      </c>
    </row>
    <row r="56" spans="2:15" ht="26.5" thickBot="1">
      <c r="B56" s="353" t="s">
        <v>314</v>
      </c>
      <c r="C56" s="361" t="str">
        <f>IF(C55="TAK","NIE","TAK")</f>
        <v>NIE</v>
      </c>
      <c r="D56" s="309" t="s">
        <v>536</v>
      </c>
      <c r="G56" s="69"/>
      <c r="H56" s="69"/>
      <c r="I56" s="69"/>
      <c r="O56" s="11">
        <f t="shared" si="2"/>
        <v>2036</v>
      </c>
    </row>
    <row r="57" spans="2:15" ht="52.5" thickBot="1">
      <c r="B57" s="353" t="s">
        <v>166</v>
      </c>
      <c r="C57" s="258" t="str">
        <f>IF(C55="NIE",I55,I54)</f>
        <v>NETTO</v>
      </c>
      <c r="D57" s="309" t="s">
        <v>527</v>
      </c>
      <c r="H57" s="69"/>
      <c r="O57" s="11">
        <f t="shared" si="2"/>
        <v>2037</v>
      </c>
    </row>
    <row r="58" spans="2:15" ht="78.5" thickBot="1">
      <c r="B58" s="317" t="s">
        <v>126</v>
      </c>
      <c r="C58" s="316" t="s">
        <v>164</v>
      </c>
      <c r="D58" s="309" t="s">
        <v>568</v>
      </c>
      <c r="O58" s="11">
        <f t="shared" si="2"/>
        <v>2038</v>
      </c>
    </row>
    <row r="59" spans="2:15" ht="91.5" thickBot="1">
      <c r="B59" s="317" t="s">
        <v>123</v>
      </c>
      <c r="C59" s="316" t="s">
        <v>164</v>
      </c>
      <c r="D59" s="309" t="s">
        <v>569</v>
      </c>
      <c r="O59" s="11">
        <f t="shared" si="2"/>
        <v>2039</v>
      </c>
    </row>
    <row r="60" spans="2:15" ht="65.5" thickBot="1">
      <c r="B60" s="317" t="s">
        <v>127</v>
      </c>
      <c r="C60" s="316" t="s">
        <v>164</v>
      </c>
      <c r="D60" s="309" t="s">
        <v>539</v>
      </c>
    </row>
    <row r="61" spans="2:15" ht="39.5" thickBot="1">
      <c r="B61" s="317" t="s">
        <v>130</v>
      </c>
      <c r="C61" s="269"/>
      <c r="D61" s="309" t="s">
        <v>540</v>
      </c>
    </row>
    <row r="62" spans="2:15" ht="78.5" thickBot="1">
      <c r="B62" s="317" t="s">
        <v>141</v>
      </c>
      <c r="C62" s="269"/>
      <c r="D62" s="309" t="s">
        <v>410</v>
      </c>
    </row>
    <row r="63" spans="2:15" ht="52.5" thickBot="1">
      <c r="B63" s="317" t="s">
        <v>3</v>
      </c>
      <c r="C63" s="269"/>
      <c r="D63" s="309" t="s">
        <v>411</v>
      </c>
    </row>
    <row r="64" spans="2:15" ht="13.5" thickBot="1">
      <c r="B64" s="317" t="s">
        <v>146</v>
      </c>
      <c r="C64" s="346">
        <v>0.09</v>
      </c>
      <c r="D64" s="309" t="s">
        <v>149</v>
      </c>
    </row>
    <row r="65" spans="2:4" ht="13.5" thickBot="1">
      <c r="B65" s="317" t="s">
        <v>147</v>
      </c>
      <c r="C65" s="346">
        <v>0.03</v>
      </c>
      <c r="D65" s="309" t="s">
        <v>150</v>
      </c>
    </row>
    <row r="66" spans="2:4" ht="65.5" thickBot="1">
      <c r="B66" s="317" t="s">
        <v>162</v>
      </c>
      <c r="C66" s="269"/>
      <c r="D66" s="309" t="s">
        <v>541</v>
      </c>
    </row>
    <row r="67" spans="2:4" ht="52.5" thickBot="1">
      <c r="B67" s="317" t="s">
        <v>163</v>
      </c>
      <c r="C67" s="269"/>
      <c r="D67" s="309" t="s">
        <v>542</v>
      </c>
    </row>
    <row r="68" spans="2:4" ht="195.5" thickBot="1">
      <c r="B68" s="317" t="s">
        <v>371</v>
      </c>
      <c r="C68" s="269"/>
      <c r="D68" s="309" t="s">
        <v>390</v>
      </c>
    </row>
    <row r="69" spans="2:4" ht="13.5" thickBot="1">
      <c r="B69" s="403"/>
      <c r="C69" s="404"/>
      <c r="D69" s="405"/>
    </row>
    <row r="70" spans="2:4" ht="16" thickBot="1">
      <c r="B70" s="406" t="s">
        <v>520</v>
      </c>
      <c r="C70" s="407"/>
      <c r="D70" s="408"/>
    </row>
    <row r="71" spans="2:4" ht="13.5" thickBot="1">
      <c r="B71" s="403"/>
      <c r="C71" s="404"/>
      <c r="D71" s="405"/>
    </row>
    <row r="72" spans="2:4" ht="16" thickBot="1">
      <c r="B72" s="59" t="s">
        <v>0</v>
      </c>
      <c r="C72" s="60" t="s">
        <v>81</v>
      </c>
      <c r="D72" s="61" t="s">
        <v>80</v>
      </c>
    </row>
    <row r="73" spans="2:4" ht="13.5" thickBot="1">
      <c r="B73" s="403"/>
      <c r="C73" s="404"/>
      <c r="D73" s="405"/>
    </row>
    <row r="74" spans="2:4" ht="26.5" thickBot="1">
      <c r="B74" s="317" t="s">
        <v>281</v>
      </c>
      <c r="C74" s="333">
        <v>0.85</v>
      </c>
      <c r="D74" s="309" t="s">
        <v>487</v>
      </c>
    </row>
    <row r="75" spans="2:4" ht="39.5" thickBot="1">
      <c r="B75" s="317" t="s">
        <v>330</v>
      </c>
      <c r="C75" s="333">
        <v>2.5000000000000001E-2</v>
      </c>
      <c r="D75" s="309" t="s">
        <v>492</v>
      </c>
    </row>
    <row r="76" spans="2:4" ht="39.5" thickBot="1">
      <c r="B76" s="317" t="s">
        <v>331</v>
      </c>
      <c r="C76" s="333">
        <v>3.5000000000000003E-2</v>
      </c>
      <c r="D76" s="309" t="s">
        <v>493</v>
      </c>
    </row>
    <row r="77" spans="2:4" ht="26.5" thickBot="1">
      <c r="B77" s="317" t="s">
        <v>332</v>
      </c>
      <c r="C77" s="333">
        <v>0.01</v>
      </c>
      <c r="D77" s="309" t="s">
        <v>524</v>
      </c>
    </row>
    <row r="78" spans="2:4" ht="39.5" thickBot="1">
      <c r="B78" s="317" t="s">
        <v>334</v>
      </c>
      <c r="C78" s="333">
        <v>0.05</v>
      </c>
      <c r="D78" s="309" t="s">
        <v>494</v>
      </c>
    </row>
    <row r="79" spans="2:4" ht="13.5" thickBot="1">
      <c r="B79" s="317" t="s">
        <v>280</v>
      </c>
      <c r="C79" s="333">
        <v>0.15</v>
      </c>
      <c r="D79" s="309" t="s">
        <v>546</v>
      </c>
    </row>
    <row r="80" spans="2:4" ht="13.5" thickBot="1">
      <c r="B80" s="317" t="s">
        <v>454</v>
      </c>
      <c r="C80" s="333">
        <v>0.19</v>
      </c>
      <c r="D80" s="309" t="s">
        <v>488</v>
      </c>
    </row>
    <row r="81" spans="2:4" ht="13.5" thickBot="1">
      <c r="B81" s="317" t="s">
        <v>490</v>
      </c>
      <c r="C81" s="333">
        <v>0.15</v>
      </c>
      <c r="D81" s="309" t="s">
        <v>491</v>
      </c>
    </row>
    <row r="82" spans="2:4" ht="13.5" thickBot="1">
      <c r="B82" s="403"/>
      <c r="C82" s="404"/>
      <c r="D82" s="405"/>
    </row>
    <row r="83" spans="2:4" ht="16" thickBot="1">
      <c r="B83" s="406" t="s">
        <v>486</v>
      </c>
      <c r="C83" s="407"/>
      <c r="D83" s="408"/>
    </row>
    <row r="84" spans="2:4" ht="13.5" thickBot="1">
      <c r="B84" s="403"/>
      <c r="C84" s="404"/>
      <c r="D84" s="405"/>
    </row>
    <row r="85" spans="2:4" ht="13.5" thickBot="1">
      <c r="B85" s="340" t="s">
        <v>1</v>
      </c>
      <c r="C85" s="341"/>
      <c r="D85" s="340" t="s">
        <v>525</v>
      </c>
    </row>
    <row r="86" spans="2:4" ht="13.5" thickBot="1">
      <c r="B86" s="340" t="s">
        <v>1</v>
      </c>
      <c r="C86" s="341"/>
      <c r="D86" s="340" t="s">
        <v>525</v>
      </c>
    </row>
    <row r="87" spans="2:4" ht="13.5" thickBot="1">
      <c r="B87" s="340" t="s">
        <v>1</v>
      </c>
      <c r="C87" s="341"/>
      <c r="D87" s="340" t="s">
        <v>525</v>
      </c>
    </row>
    <row r="88" spans="2:4" ht="13.5" thickBot="1">
      <c r="B88" s="340" t="s">
        <v>1</v>
      </c>
      <c r="C88" s="341"/>
      <c r="D88" s="340" t="s">
        <v>525</v>
      </c>
    </row>
    <row r="89" spans="2:4" ht="13.5" thickBot="1">
      <c r="B89" s="403"/>
      <c r="C89" s="404"/>
      <c r="D89" s="405"/>
    </row>
  </sheetData>
  <mergeCells count="30">
    <mergeCell ref="B10:D10"/>
    <mergeCell ref="B37:D37"/>
    <mergeCell ref="B47:B48"/>
    <mergeCell ref="B12:D12"/>
    <mergeCell ref="B43:B44"/>
    <mergeCell ref="B25:B28"/>
    <mergeCell ref="D25:D28"/>
    <mergeCell ref="B22:B24"/>
    <mergeCell ref="B20:B21"/>
    <mergeCell ref="B18:D18"/>
    <mergeCell ref="B45:B46"/>
    <mergeCell ref="D20:D21"/>
    <mergeCell ref="B29:B35"/>
    <mergeCell ref="D29:D35"/>
    <mergeCell ref="B14:D14"/>
    <mergeCell ref="B13:D13"/>
    <mergeCell ref="B15:D15"/>
    <mergeCell ref="B17:D17"/>
    <mergeCell ref="B19:D19"/>
    <mergeCell ref="B89:D89"/>
    <mergeCell ref="B40:D40"/>
    <mergeCell ref="B38:D38"/>
    <mergeCell ref="B69:D69"/>
    <mergeCell ref="B70:D70"/>
    <mergeCell ref="B71:D71"/>
    <mergeCell ref="B73:D73"/>
    <mergeCell ref="B82:D82"/>
    <mergeCell ref="B83:D83"/>
    <mergeCell ref="B84:D84"/>
    <mergeCell ref="B36:D36"/>
  </mergeCells>
  <phoneticPr fontId="1" type="noConversion"/>
  <dataValidations count="5">
    <dataValidation type="list" allowBlank="1" showInputMessage="1" showErrorMessage="1" sqref="C55:C56" xr:uid="{00000000-0002-0000-0300-000000000000}">
      <formula1>$G$54:$G$55</formula1>
    </dataValidation>
    <dataValidation type="list" allowBlank="1" showInputMessage="1" showErrorMessage="1" sqref="C57" xr:uid="{00000000-0002-0000-0300-000001000000}">
      <formula1>$I$54:$I$55</formula1>
    </dataValidation>
    <dataValidation type="list" allowBlank="1" showInputMessage="1" showErrorMessage="1" sqref="C48 C42 C44 C46" xr:uid="{00000000-0002-0000-0300-000002000000}">
      <formula1>$M$41:$M$49</formula1>
    </dataValidation>
    <dataValidation type="list" allowBlank="1" showInputMessage="1" showErrorMessage="1" sqref="C47 C45 C43" xr:uid="{00000000-0002-0000-0300-000003000000}">
      <formula1>$K$41:$K$55</formula1>
    </dataValidation>
    <dataValidation type="list" allowBlank="1" showInputMessage="1" showErrorMessage="1" sqref="C49" xr:uid="{00000000-0002-0000-0300-000004000000}">
      <formula1>$O$41:$O$59</formula1>
    </dataValidation>
  </dataValidations>
  <pageMargins left="0.35433070866141736" right="0.43307086614173229" top="0.86614173228346458" bottom="0.51181102362204722" header="0.19685039370078741" footer="0.51181102362204722"/>
  <pageSetup paperSize="9" scale="70" pageOrder="overThenDown" orientation="landscape" r:id="rId1"/>
  <headerFooter>
    <oddHeader>&amp;C&amp;F</oddHeader>
    <oddFooter>&amp;C&amp;A&amp;R&amp;P/&amp;N</oddFooter>
  </headerFooter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H20"/>
  <sheetViews>
    <sheetView view="pageBreakPreview" topLeftCell="B16" zoomScale="115" zoomScaleNormal="85" zoomScaleSheetLayoutView="115" zoomScalePageLayoutView="140" workbookViewId="0">
      <selection activeCell="E12" sqref="E12"/>
    </sheetView>
  </sheetViews>
  <sheetFormatPr defaultColWidth="9.1796875" defaultRowHeight="13"/>
  <cols>
    <col min="1" max="1" width="10.81640625" style="29" hidden="1" customWidth="1"/>
    <col min="2" max="2" width="9.1796875" style="29"/>
    <col min="3" max="3" width="28" style="29" customWidth="1"/>
    <col min="4" max="16" width="9.1796875" style="29"/>
    <col min="17" max="17" width="10.54296875" style="29" customWidth="1"/>
    <col min="18" max="16384" width="9.1796875" style="29"/>
  </cols>
  <sheetData>
    <row r="1" spans="1:34">
      <c r="B1" s="24"/>
      <c r="C1" s="24"/>
      <c r="D1" s="24"/>
      <c r="E1" s="25">
        <v>1</v>
      </c>
      <c r="F1" s="25">
        <f>E1+1</f>
        <v>2</v>
      </c>
      <c r="G1" s="25">
        <f t="shared" ref="G1:V2" si="0">F1+1</f>
        <v>3</v>
      </c>
      <c r="H1" s="25">
        <f t="shared" si="0"/>
        <v>4</v>
      </c>
      <c r="I1" s="25">
        <f t="shared" si="0"/>
        <v>5</v>
      </c>
      <c r="J1" s="25">
        <f t="shared" si="0"/>
        <v>6</v>
      </c>
      <c r="K1" s="25">
        <f t="shared" si="0"/>
        <v>7</v>
      </c>
      <c r="L1" s="25">
        <f t="shared" si="0"/>
        <v>8</v>
      </c>
      <c r="M1" s="25">
        <f t="shared" si="0"/>
        <v>9</v>
      </c>
      <c r="N1" s="25">
        <f t="shared" si="0"/>
        <v>10</v>
      </c>
      <c r="O1" s="25">
        <f t="shared" si="0"/>
        <v>11</v>
      </c>
      <c r="P1" s="25">
        <f t="shared" si="0"/>
        <v>12</v>
      </c>
      <c r="Q1" s="25">
        <f t="shared" si="0"/>
        <v>13</v>
      </c>
      <c r="R1" s="25">
        <f t="shared" si="0"/>
        <v>14</v>
      </c>
      <c r="S1" s="25">
        <f t="shared" si="0"/>
        <v>15</v>
      </c>
      <c r="T1" s="25">
        <f t="shared" si="0"/>
        <v>16</v>
      </c>
      <c r="U1" s="25">
        <f t="shared" si="0"/>
        <v>17</v>
      </c>
      <c r="V1" s="25">
        <f t="shared" si="0"/>
        <v>18</v>
      </c>
      <c r="W1" s="25">
        <f t="shared" ref="W1:AC2" si="1">V1+1</f>
        <v>19</v>
      </c>
      <c r="X1" s="25">
        <f t="shared" si="1"/>
        <v>20</v>
      </c>
      <c r="Y1" s="25">
        <f t="shared" si="1"/>
        <v>21</v>
      </c>
      <c r="Z1" s="25">
        <f t="shared" si="1"/>
        <v>22</v>
      </c>
      <c r="AA1" s="25">
        <f t="shared" si="1"/>
        <v>23</v>
      </c>
      <c r="AB1" s="25">
        <f t="shared" si="1"/>
        <v>24</v>
      </c>
      <c r="AC1" s="25">
        <f t="shared" si="1"/>
        <v>25</v>
      </c>
      <c r="AD1" s="25">
        <f t="shared" ref="AD1:AH2" si="2">AC1+1</f>
        <v>26</v>
      </c>
      <c r="AE1" s="25">
        <f t="shared" si="2"/>
        <v>27</v>
      </c>
      <c r="AF1" s="25">
        <f t="shared" si="2"/>
        <v>28</v>
      </c>
      <c r="AG1" s="25">
        <f t="shared" si="2"/>
        <v>29</v>
      </c>
      <c r="AH1" s="25">
        <f t="shared" si="2"/>
        <v>30</v>
      </c>
    </row>
    <row r="2" spans="1:34">
      <c r="B2" s="24"/>
      <c r="C2" s="15"/>
      <c r="D2" s="16"/>
      <c r="E2" s="19">
        <v>2024</v>
      </c>
      <c r="F2" s="19">
        <f>E2+1</f>
        <v>2025</v>
      </c>
      <c r="G2" s="19">
        <f t="shared" si="0"/>
        <v>2026</v>
      </c>
      <c r="H2" s="19">
        <f t="shared" si="0"/>
        <v>2027</v>
      </c>
      <c r="I2" s="19">
        <f t="shared" si="0"/>
        <v>2028</v>
      </c>
      <c r="J2" s="19">
        <f t="shared" si="0"/>
        <v>2029</v>
      </c>
      <c r="K2" s="19">
        <f t="shared" si="0"/>
        <v>2030</v>
      </c>
      <c r="L2" s="19">
        <f t="shared" si="0"/>
        <v>2031</v>
      </c>
      <c r="M2" s="19">
        <f t="shared" si="0"/>
        <v>2032</v>
      </c>
      <c r="N2" s="19">
        <f t="shared" si="0"/>
        <v>2033</v>
      </c>
      <c r="O2" s="19">
        <f t="shared" si="0"/>
        <v>2034</v>
      </c>
      <c r="P2" s="19">
        <f t="shared" si="0"/>
        <v>2035</v>
      </c>
      <c r="Q2" s="19">
        <f t="shared" si="0"/>
        <v>2036</v>
      </c>
      <c r="R2" s="19">
        <f t="shared" si="0"/>
        <v>2037</v>
      </c>
      <c r="S2" s="19">
        <f t="shared" si="0"/>
        <v>2038</v>
      </c>
      <c r="T2" s="19">
        <f t="shared" si="0"/>
        <v>2039</v>
      </c>
      <c r="U2" s="19">
        <f t="shared" si="0"/>
        <v>2040</v>
      </c>
      <c r="V2" s="19">
        <f t="shared" si="0"/>
        <v>2041</v>
      </c>
      <c r="W2" s="19">
        <f t="shared" si="1"/>
        <v>2042</v>
      </c>
      <c r="X2" s="19">
        <f t="shared" si="1"/>
        <v>2043</v>
      </c>
      <c r="Y2" s="19">
        <f t="shared" si="1"/>
        <v>2044</v>
      </c>
      <c r="Z2" s="19">
        <f t="shared" si="1"/>
        <v>2045</v>
      </c>
      <c r="AA2" s="19">
        <f t="shared" si="1"/>
        <v>2046</v>
      </c>
      <c r="AB2" s="19">
        <f t="shared" si="1"/>
        <v>2047</v>
      </c>
      <c r="AC2" s="19">
        <f t="shared" si="1"/>
        <v>2048</v>
      </c>
      <c r="AD2" s="19">
        <f t="shared" si="2"/>
        <v>2049</v>
      </c>
      <c r="AE2" s="19">
        <f t="shared" si="2"/>
        <v>2050</v>
      </c>
      <c r="AF2" s="19">
        <f t="shared" si="2"/>
        <v>2051</v>
      </c>
      <c r="AG2" s="19">
        <f t="shared" si="2"/>
        <v>2052</v>
      </c>
      <c r="AH2" s="19">
        <f t="shared" si="2"/>
        <v>2053</v>
      </c>
    </row>
    <row r="3" spans="1:34">
      <c r="A3" s="30"/>
      <c r="B3" s="18" t="s">
        <v>102</v>
      </c>
      <c r="C3" s="26"/>
      <c r="D3" s="24"/>
      <c r="E3" s="27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1:34">
      <c r="A4" s="30"/>
      <c r="B4" s="400" t="s">
        <v>139</v>
      </c>
      <c r="C4" s="402"/>
      <c r="D4" s="33" t="s">
        <v>90</v>
      </c>
      <c r="E4" s="63">
        <f>E2</f>
        <v>2024</v>
      </c>
      <c r="F4" s="63">
        <f t="shared" ref="F4:AH4" si="3">F2</f>
        <v>2025</v>
      </c>
      <c r="G4" s="63">
        <f t="shared" si="3"/>
        <v>2026</v>
      </c>
      <c r="H4" s="63">
        <f t="shared" si="3"/>
        <v>2027</v>
      </c>
      <c r="I4" s="63">
        <f t="shared" si="3"/>
        <v>2028</v>
      </c>
      <c r="J4" s="63">
        <f t="shared" si="3"/>
        <v>2029</v>
      </c>
      <c r="K4" s="63">
        <f t="shared" si="3"/>
        <v>2030</v>
      </c>
      <c r="L4" s="63">
        <f t="shared" si="3"/>
        <v>2031</v>
      </c>
      <c r="M4" s="63">
        <f t="shared" si="3"/>
        <v>2032</v>
      </c>
      <c r="N4" s="63">
        <f t="shared" si="3"/>
        <v>2033</v>
      </c>
      <c r="O4" s="63">
        <f t="shared" si="3"/>
        <v>2034</v>
      </c>
      <c r="P4" s="63">
        <f t="shared" si="3"/>
        <v>2035</v>
      </c>
      <c r="Q4" s="63">
        <f t="shared" si="3"/>
        <v>2036</v>
      </c>
      <c r="R4" s="63">
        <f t="shared" si="3"/>
        <v>2037</v>
      </c>
      <c r="S4" s="63">
        <f t="shared" si="3"/>
        <v>2038</v>
      </c>
      <c r="T4" s="63">
        <f t="shared" si="3"/>
        <v>2039</v>
      </c>
      <c r="U4" s="63">
        <f t="shared" si="3"/>
        <v>2040</v>
      </c>
      <c r="V4" s="63">
        <f t="shared" si="3"/>
        <v>2041</v>
      </c>
      <c r="W4" s="63">
        <f t="shared" si="3"/>
        <v>2042</v>
      </c>
      <c r="X4" s="63">
        <f t="shared" si="3"/>
        <v>2043</v>
      </c>
      <c r="Y4" s="63">
        <f t="shared" si="3"/>
        <v>2044</v>
      </c>
      <c r="Z4" s="63">
        <f t="shared" si="3"/>
        <v>2045</v>
      </c>
      <c r="AA4" s="63">
        <f t="shared" si="3"/>
        <v>2046</v>
      </c>
      <c r="AB4" s="63">
        <f t="shared" si="3"/>
        <v>2047</v>
      </c>
      <c r="AC4" s="63">
        <f t="shared" si="3"/>
        <v>2048</v>
      </c>
      <c r="AD4" s="63">
        <f t="shared" si="3"/>
        <v>2049</v>
      </c>
      <c r="AE4" s="63">
        <f t="shared" si="3"/>
        <v>2050</v>
      </c>
      <c r="AF4" s="63">
        <f t="shared" si="3"/>
        <v>2051</v>
      </c>
      <c r="AG4" s="63">
        <f t="shared" si="3"/>
        <v>2052</v>
      </c>
      <c r="AH4" s="63">
        <f t="shared" si="3"/>
        <v>2053</v>
      </c>
    </row>
    <row r="5" spans="1:34" ht="26">
      <c r="A5" s="30"/>
      <c r="B5" s="39">
        <v>1</v>
      </c>
      <c r="C5" s="28" t="s">
        <v>105</v>
      </c>
      <c r="D5" s="38" t="s">
        <v>2</v>
      </c>
      <c r="E5" s="67">
        <v>1</v>
      </c>
      <c r="F5" s="67">
        <v>1.0409999999999999</v>
      </c>
      <c r="G5" s="67">
        <v>1.0309999999999999</v>
      </c>
      <c r="H5" s="67">
        <v>1.0249999999999999</v>
      </c>
      <c r="I5" s="67">
        <v>1.0249999999999999</v>
      </c>
      <c r="J5" s="67">
        <v>1.0249999999999999</v>
      </c>
      <c r="K5" s="67">
        <v>1.0249999999999999</v>
      </c>
      <c r="L5" s="67">
        <v>1.0249999999999999</v>
      </c>
      <c r="M5" s="67">
        <v>1.0249999999999999</v>
      </c>
      <c r="N5" s="67">
        <v>1.0249999999999999</v>
      </c>
      <c r="O5" s="67">
        <v>1.0249999999999999</v>
      </c>
      <c r="P5" s="67">
        <v>1.0249999999999999</v>
      </c>
      <c r="Q5" s="67">
        <v>1.0249999999999999</v>
      </c>
      <c r="R5" s="67">
        <v>1.0249999999999999</v>
      </c>
      <c r="S5" s="67">
        <v>1.0249999999999999</v>
      </c>
      <c r="T5" s="67">
        <v>1.0249999999999999</v>
      </c>
      <c r="U5" s="67">
        <v>1.0249999999999999</v>
      </c>
      <c r="V5" s="67">
        <v>1.0249999999999999</v>
      </c>
      <c r="W5" s="67">
        <v>1.0249999999999999</v>
      </c>
      <c r="X5" s="67">
        <v>1.0249999999999999</v>
      </c>
      <c r="Y5" s="67">
        <v>1.0249999999999999</v>
      </c>
      <c r="Z5" s="67">
        <v>1.0249999999999999</v>
      </c>
      <c r="AA5" s="67">
        <v>1.0249999999999999</v>
      </c>
      <c r="AB5" s="67">
        <v>1.0249999999999999</v>
      </c>
      <c r="AC5" s="67">
        <v>1.0249999999999999</v>
      </c>
      <c r="AD5" s="67">
        <v>1.0249999999999999</v>
      </c>
      <c r="AE5" s="67">
        <v>1.0249999999999999</v>
      </c>
      <c r="AF5" s="67">
        <v>1.0249999999999999</v>
      </c>
      <c r="AG5" s="67">
        <v>1.0249999999999999</v>
      </c>
      <c r="AH5" s="67">
        <v>1.0249999999999999</v>
      </c>
    </row>
    <row r="6" spans="1:34" ht="39">
      <c r="A6" s="30"/>
      <c r="B6" s="39">
        <v>2</v>
      </c>
      <c r="C6" s="28" t="s">
        <v>104</v>
      </c>
      <c r="D6" s="38" t="s">
        <v>2</v>
      </c>
      <c r="E6" s="67">
        <v>1</v>
      </c>
      <c r="F6" s="67">
        <v>1.028</v>
      </c>
      <c r="G6" s="67">
        <v>1.028</v>
      </c>
      <c r="H6" s="67">
        <v>1.0249999999999999</v>
      </c>
      <c r="I6" s="67">
        <v>1.026</v>
      </c>
      <c r="J6" s="67">
        <v>1.026</v>
      </c>
      <c r="K6" s="67">
        <v>1.026</v>
      </c>
      <c r="L6" s="67">
        <v>1.0249999999999999</v>
      </c>
      <c r="M6" s="67">
        <v>1.0249999999999999</v>
      </c>
      <c r="N6" s="67">
        <v>1.0249999999999999</v>
      </c>
      <c r="O6" s="67">
        <v>1.0249999999999999</v>
      </c>
      <c r="P6" s="67">
        <v>1.024</v>
      </c>
      <c r="Q6" s="67">
        <v>1.024</v>
      </c>
      <c r="R6" s="67">
        <v>1.024</v>
      </c>
      <c r="S6" s="67">
        <v>1.024</v>
      </c>
      <c r="T6" s="67">
        <v>1.0229999999999999</v>
      </c>
      <c r="U6" s="67">
        <v>1.0229999999999999</v>
      </c>
      <c r="V6" s="67">
        <v>1.0229999999999999</v>
      </c>
      <c r="W6" s="67">
        <v>1.022</v>
      </c>
      <c r="X6" s="67">
        <v>1.022</v>
      </c>
      <c r="Y6" s="67">
        <v>1.022</v>
      </c>
      <c r="Z6" s="67">
        <v>1.022</v>
      </c>
      <c r="AA6" s="67">
        <v>1.0209999999999999</v>
      </c>
      <c r="AB6" s="67">
        <v>1.0209999999999999</v>
      </c>
      <c r="AC6" s="67">
        <v>1.0209999999999999</v>
      </c>
      <c r="AD6" s="67">
        <v>1.0209999999999999</v>
      </c>
      <c r="AE6" s="67">
        <v>1.02</v>
      </c>
      <c r="AF6" s="67">
        <v>1.02</v>
      </c>
      <c r="AG6" s="67">
        <v>1.02</v>
      </c>
      <c r="AH6" s="67">
        <v>1.02</v>
      </c>
    </row>
    <row r="7" spans="1:34" ht="26">
      <c r="A7" s="30"/>
      <c r="B7" s="39">
        <v>3</v>
      </c>
      <c r="C7" s="28" t="s">
        <v>103</v>
      </c>
      <c r="D7" s="38" t="s">
        <v>2</v>
      </c>
      <c r="E7" s="67">
        <v>1</v>
      </c>
      <c r="F7" s="67">
        <v>4.2000000000000003E-2</v>
      </c>
      <c r="G7" s="67">
        <v>0.04</v>
      </c>
      <c r="H7" s="67">
        <v>0.04</v>
      </c>
      <c r="I7" s="67">
        <v>0.04</v>
      </c>
      <c r="J7" s="67">
        <v>0.04</v>
      </c>
      <c r="K7" s="67">
        <v>0.04</v>
      </c>
      <c r="L7" s="67">
        <v>0.04</v>
      </c>
      <c r="M7" s="67">
        <v>0.04</v>
      </c>
      <c r="N7" s="67">
        <v>0.04</v>
      </c>
      <c r="O7" s="67">
        <v>0.04</v>
      </c>
      <c r="P7" s="67">
        <v>0.04</v>
      </c>
      <c r="Q7" s="67">
        <v>0.04</v>
      </c>
      <c r="R7" s="67">
        <v>0.04</v>
      </c>
      <c r="S7" s="67">
        <v>0.04</v>
      </c>
      <c r="T7" s="67">
        <v>0.04</v>
      </c>
      <c r="U7" s="67">
        <v>0.04</v>
      </c>
      <c r="V7" s="67">
        <v>0.04</v>
      </c>
      <c r="W7" s="67">
        <v>0.04</v>
      </c>
      <c r="X7" s="67">
        <v>0.04</v>
      </c>
      <c r="Y7" s="67">
        <v>0.04</v>
      </c>
      <c r="Z7" s="67">
        <v>0.04</v>
      </c>
      <c r="AA7" s="67">
        <v>0.04</v>
      </c>
      <c r="AB7" s="67">
        <v>0.04</v>
      </c>
      <c r="AC7" s="67">
        <v>0.04</v>
      </c>
      <c r="AD7" s="67">
        <v>0.04</v>
      </c>
      <c r="AE7" s="67">
        <v>0.04</v>
      </c>
      <c r="AF7" s="67">
        <v>0.04</v>
      </c>
      <c r="AG7" s="67">
        <v>0.04</v>
      </c>
      <c r="AH7" s="67">
        <v>0.04</v>
      </c>
    </row>
    <row r="8" spans="1:34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>
      <c r="B10" s="18" t="s">
        <v>106</v>
      </c>
      <c r="C10" s="26"/>
      <c r="D10" s="24"/>
      <c r="E10" s="25">
        <v>1</v>
      </c>
      <c r="F10" s="25">
        <f t="shared" ref="F10:S10" si="4">E10+1</f>
        <v>2</v>
      </c>
      <c r="G10" s="25">
        <f t="shared" si="4"/>
        <v>3</v>
      </c>
      <c r="H10" s="25">
        <f t="shared" si="4"/>
        <v>4</v>
      </c>
      <c r="I10" s="25">
        <f t="shared" si="4"/>
        <v>5</v>
      </c>
      <c r="J10" s="25">
        <f t="shared" si="4"/>
        <v>6</v>
      </c>
      <c r="K10" s="25">
        <f t="shared" si="4"/>
        <v>7</v>
      </c>
      <c r="L10" s="25">
        <f t="shared" si="4"/>
        <v>8</v>
      </c>
      <c r="M10" s="25">
        <f t="shared" si="4"/>
        <v>9</v>
      </c>
      <c r="N10" s="25">
        <f t="shared" si="4"/>
        <v>10</v>
      </c>
      <c r="O10" s="25">
        <f t="shared" si="4"/>
        <v>11</v>
      </c>
      <c r="P10" s="25">
        <f t="shared" si="4"/>
        <v>12</v>
      </c>
      <c r="Q10" s="25">
        <f t="shared" si="4"/>
        <v>13</v>
      </c>
      <c r="R10" s="25">
        <f t="shared" si="4"/>
        <v>14</v>
      </c>
      <c r="S10" s="25">
        <f t="shared" si="4"/>
        <v>15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>
      <c r="B11" s="400" t="s">
        <v>139</v>
      </c>
      <c r="C11" s="402"/>
      <c r="D11" s="33" t="s">
        <v>90</v>
      </c>
      <c r="E11" s="63">
        <f>'3. Założenia'!C42</f>
        <v>2024</v>
      </c>
      <c r="F11" s="63">
        <f>E11+1</f>
        <v>2025</v>
      </c>
      <c r="G11" s="63">
        <f t="shared" ref="G11:S11" si="5">F11+1</f>
        <v>2026</v>
      </c>
      <c r="H11" s="63">
        <f t="shared" si="5"/>
        <v>2027</v>
      </c>
      <c r="I11" s="63">
        <f t="shared" si="5"/>
        <v>2028</v>
      </c>
      <c r="J11" s="63">
        <f t="shared" si="5"/>
        <v>2029</v>
      </c>
      <c r="K11" s="63">
        <f t="shared" si="5"/>
        <v>2030</v>
      </c>
      <c r="L11" s="63">
        <f t="shared" si="5"/>
        <v>2031</v>
      </c>
      <c r="M11" s="63">
        <f t="shared" si="5"/>
        <v>2032</v>
      </c>
      <c r="N11" s="63">
        <f t="shared" si="5"/>
        <v>2033</v>
      </c>
      <c r="O11" s="63">
        <f t="shared" si="5"/>
        <v>2034</v>
      </c>
      <c r="P11" s="63">
        <f t="shared" si="5"/>
        <v>2035</v>
      </c>
      <c r="Q11" s="63">
        <f t="shared" si="5"/>
        <v>2036</v>
      </c>
      <c r="R11" s="63">
        <f t="shared" si="5"/>
        <v>2037</v>
      </c>
      <c r="S11" s="63">
        <f t="shared" si="5"/>
        <v>2038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ht="26">
      <c r="B12" s="39">
        <v>1</v>
      </c>
      <c r="C12" s="28" t="s">
        <v>105</v>
      </c>
      <c r="D12" s="38" t="s">
        <v>2</v>
      </c>
      <c r="E12" s="67">
        <f>HLOOKUP(E11,$E$4:$AH$7,2)</f>
        <v>1</v>
      </c>
      <c r="F12" s="67">
        <f>HLOOKUP(F11,$E$4:$AH$7,2)</f>
        <v>1.0409999999999999</v>
      </c>
      <c r="G12" s="67">
        <f t="shared" ref="G12:S12" si="6">HLOOKUP(G11,$E$4:$AH$7,2)</f>
        <v>1.0309999999999999</v>
      </c>
      <c r="H12" s="67">
        <f t="shared" si="6"/>
        <v>1.0249999999999999</v>
      </c>
      <c r="I12" s="67">
        <f t="shared" si="6"/>
        <v>1.0249999999999999</v>
      </c>
      <c r="J12" s="67">
        <f t="shared" si="6"/>
        <v>1.0249999999999999</v>
      </c>
      <c r="K12" s="67">
        <f t="shared" si="6"/>
        <v>1.0249999999999999</v>
      </c>
      <c r="L12" s="67">
        <f t="shared" si="6"/>
        <v>1.0249999999999999</v>
      </c>
      <c r="M12" s="67">
        <f t="shared" si="6"/>
        <v>1.0249999999999999</v>
      </c>
      <c r="N12" s="67">
        <f t="shared" si="6"/>
        <v>1.0249999999999999</v>
      </c>
      <c r="O12" s="67">
        <f t="shared" si="6"/>
        <v>1.0249999999999999</v>
      </c>
      <c r="P12" s="67">
        <f t="shared" si="6"/>
        <v>1.0249999999999999</v>
      </c>
      <c r="Q12" s="67">
        <f t="shared" si="6"/>
        <v>1.0249999999999999</v>
      </c>
      <c r="R12" s="67">
        <f t="shared" si="6"/>
        <v>1.0249999999999999</v>
      </c>
      <c r="S12" s="67">
        <f t="shared" si="6"/>
        <v>1.0249999999999999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ht="39">
      <c r="B13" s="39">
        <v>2</v>
      </c>
      <c r="C13" s="28" t="s">
        <v>104</v>
      </c>
      <c r="D13" s="38" t="s">
        <v>2</v>
      </c>
      <c r="E13" s="67">
        <f>HLOOKUP(E11,$E$4:$AH$7,3)</f>
        <v>1</v>
      </c>
      <c r="F13" s="67">
        <f>HLOOKUP(F11,$E$4:$AH$7,3)</f>
        <v>1.028</v>
      </c>
      <c r="G13" s="67">
        <f t="shared" ref="G13:S13" si="7">HLOOKUP(G11,$E$4:$AH$7,3)</f>
        <v>1.028</v>
      </c>
      <c r="H13" s="67">
        <f t="shared" si="7"/>
        <v>1.0249999999999999</v>
      </c>
      <c r="I13" s="67">
        <f t="shared" si="7"/>
        <v>1.026</v>
      </c>
      <c r="J13" s="67">
        <f t="shared" si="7"/>
        <v>1.026</v>
      </c>
      <c r="K13" s="67">
        <f t="shared" si="7"/>
        <v>1.026</v>
      </c>
      <c r="L13" s="67">
        <f t="shared" si="7"/>
        <v>1.0249999999999999</v>
      </c>
      <c r="M13" s="67">
        <f t="shared" si="7"/>
        <v>1.0249999999999999</v>
      </c>
      <c r="N13" s="67">
        <f t="shared" si="7"/>
        <v>1.0249999999999999</v>
      </c>
      <c r="O13" s="67">
        <f t="shared" si="7"/>
        <v>1.0249999999999999</v>
      </c>
      <c r="P13" s="67">
        <f t="shared" si="7"/>
        <v>1.024</v>
      </c>
      <c r="Q13" s="67">
        <f t="shared" si="7"/>
        <v>1.024</v>
      </c>
      <c r="R13" s="67">
        <f t="shared" si="7"/>
        <v>1.024</v>
      </c>
      <c r="S13" s="67">
        <f t="shared" si="7"/>
        <v>1.024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ht="26">
      <c r="B14" s="39">
        <v>3</v>
      </c>
      <c r="C14" s="28" t="s">
        <v>103</v>
      </c>
      <c r="D14" s="38" t="s">
        <v>2</v>
      </c>
      <c r="E14" s="67">
        <f>HLOOKUP(E11,$E$4:$AH$7,4)</f>
        <v>1</v>
      </c>
      <c r="F14" s="67">
        <f>HLOOKUP(F11,$E$4:$AH$7,4)</f>
        <v>4.2000000000000003E-2</v>
      </c>
      <c r="G14" s="67">
        <f t="shared" ref="G14:S14" si="8">HLOOKUP(G11,$E$4:$AH$7,4)</f>
        <v>0.04</v>
      </c>
      <c r="H14" s="67">
        <f t="shared" si="8"/>
        <v>0.04</v>
      </c>
      <c r="I14" s="67">
        <f t="shared" si="8"/>
        <v>0.04</v>
      </c>
      <c r="J14" s="67">
        <f t="shared" si="8"/>
        <v>0.04</v>
      </c>
      <c r="K14" s="67">
        <f t="shared" si="8"/>
        <v>0.04</v>
      </c>
      <c r="L14" s="67">
        <f t="shared" si="8"/>
        <v>0.04</v>
      </c>
      <c r="M14" s="67">
        <f t="shared" si="8"/>
        <v>0.04</v>
      </c>
      <c r="N14" s="67">
        <f t="shared" si="8"/>
        <v>0.04</v>
      </c>
      <c r="O14" s="67">
        <f t="shared" si="8"/>
        <v>0.04</v>
      </c>
      <c r="P14" s="67">
        <f t="shared" si="8"/>
        <v>0.04</v>
      </c>
      <c r="Q14" s="67">
        <f t="shared" si="8"/>
        <v>0.04</v>
      </c>
      <c r="R14" s="67">
        <f t="shared" si="8"/>
        <v>0.04</v>
      </c>
      <c r="S14" s="67">
        <f t="shared" si="8"/>
        <v>0.04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2:34">
      <c r="B17" s="18" t="s">
        <v>144</v>
      </c>
      <c r="C17" s="26"/>
      <c r="D17" s="24"/>
      <c r="E17" s="25">
        <v>1</v>
      </c>
      <c r="F17" s="25">
        <f t="shared" ref="F17:S18" si="9">E17+1</f>
        <v>2</v>
      </c>
      <c r="G17" s="25">
        <f t="shared" si="9"/>
        <v>3</v>
      </c>
      <c r="H17" s="25">
        <f t="shared" si="9"/>
        <v>4</v>
      </c>
      <c r="I17" s="25">
        <f t="shared" si="9"/>
        <v>5</v>
      </c>
      <c r="J17" s="25">
        <f t="shared" si="9"/>
        <v>6</v>
      </c>
      <c r="K17" s="25">
        <f t="shared" si="9"/>
        <v>7</v>
      </c>
      <c r="L17" s="25">
        <f t="shared" si="9"/>
        <v>8</v>
      </c>
      <c r="M17" s="25">
        <f t="shared" si="9"/>
        <v>9</v>
      </c>
      <c r="N17" s="25">
        <f t="shared" si="9"/>
        <v>10</v>
      </c>
      <c r="O17" s="25">
        <f t="shared" si="9"/>
        <v>11</v>
      </c>
      <c r="P17" s="25">
        <f t="shared" si="9"/>
        <v>12</v>
      </c>
      <c r="Q17" s="25">
        <f t="shared" si="9"/>
        <v>13</v>
      </c>
      <c r="R17" s="25">
        <f t="shared" si="9"/>
        <v>14</v>
      </c>
      <c r="S17" s="25">
        <f t="shared" si="9"/>
        <v>15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2:34">
      <c r="B18" s="400" t="s">
        <v>139</v>
      </c>
      <c r="C18" s="402"/>
      <c r="D18" s="33" t="s">
        <v>90</v>
      </c>
      <c r="E18" s="63">
        <f>E11</f>
        <v>2024</v>
      </c>
      <c r="F18" s="63">
        <f>E18+1</f>
        <v>2025</v>
      </c>
      <c r="G18" s="63">
        <f t="shared" si="9"/>
        <v>2026</v>
      </c>
      <c r="H18" s="63">
        <f t="shared" si="9"/>
        <v>2027</v>
      </c>
      <c r="I18" s="63">
        <f t="shared" si="9"/>
        <v>2028</v>
      </c>
      <c r="J18" s="63">
        <f t="shared" si="9"/>
        <v>2029</v>
      </c>
      <c r="K18" s="63">
        <f t="shared" si="9"/>
        <v>2030</v>
      </c>
      <c r="L18" s="63">
        <f t="shared" si="9"/>
        <v>2031</v>
      </c>
      <c r="M18" s="63">
        <f t="shared" si="9"/>
        <v>2032</v>
      </c>
      <c r="N18" s="63">
        <f t="shared" si="9"/>
        <v>2033</v>
      </c>
      <c r="O18" s="63">
        <f t="shared" si="9"/>
        <v>2034</v>
      </c>
      <c r="P18" s="63">
        <f t="shared" si="9"/>
        <v>2035</v>
      </c>
      <c r="Q18" s="63">
        <f t="shared" si="9"/>
        <v>2036</v>
      </c>
      <c r="R18" s="63">
        <f t="shared" si="9"/>
        <v>2037</v>
      </c>
      <c r="S18" s="63">
        <f t="shared" si="9"/>
        <v>2038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2:34" ht="26">
      <c r="B19" s="39">
        <v>1</v>
      </c>
      <c r="C19" s="28" t="s">
        <v>105</v>
      </c>
      <c r="D19" s="38" t="s">
        <v>2</v>
      </c>
      <c r="E19" s="67">
        <f>E12</f>
        <v>1</v>
      </c>
      <c r="F19" s="67">
        <f>ROUND(E19*F12,4)</f>
        <v>1.0409999999999999</v>
      </c>
      <c r="G19" s="67">
        <f t="shared" ref="G19:S19" si="10">ROUND(F19*G12,4)</f>
        <v>1.0732999999999999</v>
      </c>
      <c r="H19" s="67">
        <f t="shared" si="10"/>
        <v>1.1001000000000001</v>
      </c>
      <c r="I19" s="67">
        <f t="shared" si="10"/>
        <v>1.1275999999999999</v>
      </c>
      <c r="J19" s="67">
        <f t="shared" si="10"/>
        <v>1.1557999999999999</v>
      </c>
      <c r="K19" s="67">
        <f t="shared" si="10"/>
        <v>1.1847000000000001</v>
      </c>
      <c r="L19" s="67">
        <f t="shared" si="10"/>
        <v>1.2142999999999999</v>
      </c>
      <c r="M19" s="67">
        <f t="shared" si="10"/>
        <v>1.2446999999999999</v>
      </c>
      <c r="N19" s="67">
        <f t="shared" si="10"/>
        <v>1.2758</v>
      </c>
      <c r="O19" s="67">
        <f t="shared" si="10"/>
        <v>1.3077000000000001</v>
      </c>
      <c r="P19" s="67">
        <f t="shared" si="10"/>
        <v>1.3404</v>
      </c>
      <c r="Q19" s="67">
        <f t="shared" si="10"/>
        <v>1.3738999999999999</v>
      </c>
      <c r="R19" s="67">
        <f t="shared" si="10"/>
        <v>1.4081999999999999</v>
      </c>
      <c r="S19" s="67">
        <f t="shared" si="10"/>
        <v>1.4434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2:34" ht="39">
      <c r="B20" s="39">
        <v>2</v>
      </c>
      <c r="C20" s="28" t="s">
        <v>104</v>
      </c>
      <c r="D20" s="38" t="s">
        <v>2</v>
      </c>
      <c r="E20" s="67">
        <f>E13</f>
        <v>1</v>
      </c>
      <c r="F20" s="67">
        <f>ROUND(E20*F13,4)</f>
        <v>1.028</v>
      </c>
      <c r="G20" s="67">
        <f t="shared" ref="G20:S20" si="11">ROUND(F20*G13,4)</f>
        <v>1.0568</v>
      </c>
      <c r="H20" s="67">
        <f t="shared" si="11"/>
        <v>1.0831999999999999</v>
      </c>
      <c r="I20" s="67">
        <f t="shared" si="11"/>
        <v>1.1113999999999999</v>
      </c>
      <c r="J20" s="67">
        <f t="shared" si="11"/>
        <v>1.1403000000000001</v>
      </c>
      <c r="K20" s="67">
        <f t="shared" si="11"/>
        <v>1.1698999999999999</v>
      </c>
      <c r="L20" s="67">
        <f t="shared" si="11"/>
        <v>1.1991000000000001</v>
      </c>
      <c r="M20" s="67">
        <f t="shared" si="11"/>
        <v>1.2291000000000001</v>
      </c>
      <c r="N20" s="67">
        <f t="shared" si="11"/>
        <v>1.2598</v>
      </c>
      <c r="O20" s="67">
        <f t="shared" si="11"/>
        <v>1.2912999999999999</v>
      </c>
      <c r="P20" s="67">
        <f t="shared" si="11"/>
        <v>1.3223</v>
      </c>
      <c r="Q20" s="67">
        <f t="shared" si="11"/>
        <v>1.3540000000000001</v>
      </c>
      <c r="R20" s="67">
        <f t="shared" si="11"/>
        <v>1.3865000000000001</v>
      </c>
      <c r="S20" s="67">
        <f t="shared" si="11"/>
        <v>1.4198</v>
      </c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</sheetData>
  <mergeCells count="3">
    <mergeCell ref="B4:C4"/>
    <mergeCell ref="B11:C11"/>
    <mergeCell ref="B18:C18"/>
  </mergeCells>
  <pageMargins left="0.43307086614173229" right="0.74803149606299213" top="1.3779527559055118" bottom="0.98425196850393704" header="0.51181102362204722" footer="0.51181102362204722"/>
  <pageSetup paperSize="9" scale="73" orientation="landscape" r:id="rId1"/>
  <headerFooter>
    <oddHeader>&amp;C&amp;F</oddHeader>
    <oddFooter>&amp;C&amp;A&amp;R&amp;P/&amp;N</oddFooter>
  </headerFooter>
  <colBreaks count="1" manualBreakCount="1">
    <brk id="19" min="2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</sheetPr>
  <dimension ref="A1:AG292"/>
  <sheetViews>
    <sheetView view="pageBreakPreview" zoomScale="85" zoomScaleNormal="85" zoomScaleSheetLayoutView="85" zoomScalePageLayoutView="140" workbookViewId="0">
      <selection activeCell="O25" sqref="O25"/>
    </sheetView>
  </sheetViews>
  <sheetFormatPr defaultColWidth="9.1796875" defaultRowHeight="13"/>
  <cols>
    <col min="1" max="1" width="4.26953125" style="40" customWidth="1"/>
    <col min="2" max="2" width="13.81640625" style="319" customWidth="1"/>
    <col min="3" max="3" width="3.26953125" style="40" customWidth="1"/>
    <col min="4" max="4" width="9.1796875" style="40"/>
    <col min="5" max="5" width="29.453125" style="40" customWidth="1"/>
    <col min="6" max="6" width="17.1796875" style="40" bestFit="1" customWidth="1"/>
    <col min="7" max="7" width="9.1796875" style="40"/>
    <col min="8" max="33" width="12.7265625" style="40" customWidth="1"/>
    <col min="34" max="16384" width="9.1796875" style="40"/>
  </cols>
  <sheetData>
    <row r="1" spans="1:33">
      <c r="D1" s="41"/>
      <c r="E1" s="41"/>
      <c r="F1" s="41"/>
      <c r="G1" s="41"/>
      <c r="H1" s="32"/>
      <c r="I1" s="32">
        <v>1</v>
      </c>
      <c r="J1" s="32">
        <f>I1+1</f>
        <v>2</v>
      </c>
      <c r="K1" s="32">
        <f t="shared" ref="K1:W2" si="0">J1+1</f>
        <v>3</v>
      </c>
      <c r="L1" s="32">
        <f t="shared" si="0"/>
        <v>4</v>
      </c>
      <c r="M1" s="32">
        <f t="shared" si="0"/>
        <v>5</v>
      </c>
      <c r="N1" s="32">
        <f t="shared" si="0"/>
        <v>6</v>
      </c>
      <c r="O1" s="32">
        <f t="shared" si="0"/>
        <v>7</v>
      </c>
      <c r="P1" s="32">
        <f t="shared" si="0"/>
        <v>8</v>
      </c>
      <c r="Q1" s="32">
        <f t="shared" si="0"/>
        <v>9</v>
      </c>
      <c r="R1" s="32">
        <f t="shared" si="0"/>
        <v>10</v>
      </c>
      <c r="S1" s="32">
        <f t="shared" si="0"/>
        <v>11</v>
      </c>
      <c r="T1" s="32">
        <f t="shared" si="0"/>
        <v>12</v>
      </c>
      <c r="U1" s="32">
        <f t="shared" si="0"/>
        <v>13</v>
      </c>
      <c r="V1" s="32">
        <f t="shared" si="0"/>
        <v>14</v>
      </c>
      <c r="W1" s="32">
        <f t="shared" si="0"/>
        <v>15</v>
      </c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3">
      <c r="D2" s="41"/>
      <c r="E2" s="15"/>
      <c r="F2" s="15"/>
      <c r="G2" s="42"/>
      <c r="H2" s="43"/>
      <c r="I2" s="19">
        <f>'3. Założenia'!C42</f>
        <v>2024</v>
      </c>
      <c r="J2" s="19">
        <f>I2+1</f>
        <v>2025</v>
      </c>
      <c r="K2" s="19">
        <f t="shared" si="0"/>
        <v>2026</v>
      </c>
      <c r="L2" s="19">
        <f t="shared" si="0"/>
        <v>2027</v>
      </c>
      <c r="M2" s="19">
        <f t="shared" si="0"/>
        <v>2028</v>
      </c>
      <c r="N2" s="19">
        <f t="shared" si="0"/>
        <v>2029</v>
      </c>
      <c r="O2" s="19">
        <f t="shared" si="0"/>
        <v>2030</v>
      </c>
      <c r="P2" s="19">
        <f t="shared" si="0"/>
        <v>2031</v>
      </c>
      <c r="Q2" s="19">
        <f t="shared" si="0"/>
        <v>2032</v>
      </c>
      <c r="R2" s="19">
        <f t="shared" si="0"/>
        <v>2033</v>
      </c>
      <c r="S2" s="19">
        <f t="shared" si="0"/>
        <v>2034</v>
      </c>
      <c r="T2" s="19">
        <f t="shared" si="0"/>
        <v>2035</v>
      </c>
      <c r="U2" s="19">
        <f t="shared" si="0"/>
        <v>2036</v>
      </c>
      <c r="V2" s="19">
        <f t="shared" si="0"/>
        <v>2037</v>
      </c>
      <c r="W2" s="19">
        <f t="shared" si="0"/>
        <v>2038</v>
      </c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>
      <c r="A3" s="44"/>
      <c r="Y3" s="19"/>
      <c r="Z3" s="19"/>
      <c r="AA3" s="19"/>
      <c r="AB3" s="19"/>
      <c r="AC3" s="19"/>
      <c r="AD3" s="19"/>
      <c r="AE3" s="19"/>
      <c r="AF3" s="19"/>
      <c r="AG3" s="19"/>
    </row>
    <row r="4" spans="1:33">
      <c r="Y4" s="19"/>
      <c r="Z4" s="19"/>
      <c r="AA4" s="19"/>
      <c r="AB4" s="19"/>
      <c r="AC4" s="19"/>
      <c r="AD4" s="19"/>
      <c r="AE4" s="19"/>
      <c r="AF4" s="19"/>
      <c r="AG4" s="19"/>
    </row>
    <row r="5" spans="1:33">
      <c r="B5" s="343"/>
      <c r="C5" s="43"/>
      <c r="D5" s="111"/>
      <c r="E5" s="133"/>
      <c r="F5" s="133"/>
      <c r="G5" s="112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3">
      <c r="A6" s="31"/>
      <c r="B6" s="343"/>
      <c r="C6" s="19"/>
      <c r="D6" s="51" t="s">
        <v>57</v>
      </c>
      <c r="E6" s="32"/>
      <c r="F6" s="3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25.5" customHeight="1">
      <c r="A7" s="31"/>
      <c r="B7" s="343"/>
      <c r="C7" s="19"/>
      <c r="D7" s="33" t="s">
        <v>5</v>
      </c>
      <c r="E7" s="33" t="s">
        <v>139</v>
      </c>
      <c r="F7" s="33"/>
      <c r="G7" s="34" t="s">
        <v>90</v>
      </c>
      <c r="H7" s="34" t="s">
        <v>100</v>
      </c>
      <c r="I7" s="34" t="s">
        <v>287</v>
      </c>
      <c r="J7" s="34" t="s">
        <v>99</v>
      </c>
      <c r="K7" s="34" t="s">
        <v>311</v>
      </c>
      <c r="L7" s="420" t="s">
        <v>289</v>
      </c>
      <c r="M7" s="420"/>
      <c r="N7" s="420"/>
      <c r="O7" s="420"/>
      <c r="P7" s="420"/>
      <c r="Q7" s="420"/>
      <c r="R7" s="420" t="s">
        <v>290</v>
      </c>
      <c r="S7" s="420"/>
      <c r="T7" s="420"/>
      <c r="U7" s="420"/>
      <c r="V7" s="420"/>
      <c r="W7" s="420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ht="38.25" customHeight="1">
      <c r="A8" s="31"/>
      <c r="B8" s="343"/>
      <c r="C8" s="19"/>
      <c r="D8" s="33"/>
      <c r="E8" s="33"/>
      <c r="F8" s="33"/>
      <c r="G8" s="34"/>
      <c r="H8" s="34"/>
      <c r="I8" s="34"/>
      <c r="J8" s="34"/>
      <c r="K8" s="34"/>
      <c r="L8" s="420" t="s">
        <v>570</v>
      </c>
      <c r="M8" s="420"/>
      <c r="N8" s="420"/>
      <c r="O8" s="420" t="s">
        <v>122</v>
      </c>
      <c r="P8" s="420"/>
      <c r="Q8" s="420"/>
      <c r="R8" s="420" t="s">
        <v>570</v>
      </c>
      <c r="S8" s="420"/>
      <c r="T8" s="420"/>
      <c r="U8" s="420" t="s">
        <v>122</v>
      </c>
      <c r="V8" s="420"/>
      <c r="W8" s="420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>
      <c r="A9" s="31"/>
      <c r="B9" s="343"/>
      <c r="C9" s="19"/>
      <c r="D9" s="33"/>
      <c r="E9" s="33"/>
      <c r="F9" s="33"/>
      <c r="G9" s="34"/>
      <c r="H9" s="34"/>
      <c r="I9" s="34"/>
      <c r="J9" s="34"/>
      <c r="K9" s="34"/>
      <c r="L9" s="34" t="s">
        <v>100</v>
      </c>
      <c r="M9" s="34" t="s">
        <v>287</v>
      </c>
      <c r="N9" s="34" t="s">
        <v>99</v>
      </c>
      <c r="O9" s="34" t="s">
        <v>100</v>
      </c>
      <c r="P9" s="34" t="s">
        <v>287</v>
      </c>
      <c r="Q9" s="34" t="s">
        <v>99</v>
      </c>
      <c r="R9" s="34" t="s">
        <v>100</v>
      </c>
      <c r="S9" s="34" t="s">
        <v>287</v>
      </c>
      <c r="T9" s="34" t="s">
        <v>99</v>
      </c>
      <c r="U9" s="34" t="s">
        <v>100</v>
      </c>
      <c r="V9" s="34" t="s">
        <v>287</v>
      </c>
      <c r="W9" s="34" t="s">
        <v>99</v>
      </c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>
      <c r="A10" s="35"/>
      <c r="B10" s="344"/>
      <c r="C10" s="297"/>
      <c r="D10" s="65" t="s">
        <v>21</v>
      </c>
      <c r="E10" s="398" t="str">
        <f>E150</f>
        <v>Prace przygotowawcze</v>
      </c>
      <c r="F10" s="399"/>
      <c r="G10" s="37" t="s">
        <v>164</v>
      </c>
      <c r="H10" s="78">
        <f>SUM(H11:H16)</f>
        <v>0</v>
      </c>
      <c r="I10" s="78">
        <f>SUM(I11:I16)</f>
        <v>0</v>
      </c>
      <c r="J10" s="78">
        <f>SUM(J11:J16)</f>
        <v>0</v>
      </c>
      <c r="K10" s="134" t="s">
        <v>101</v>
      </c>
      <c r="L10" s="78">
        <f t="shared" ref="L10:W10" si="1">SUM(L11:L16)</f>
        <v>0</v>
      </c>
      <c r="M10" s="78">
        <f t="shared" si="1"/>
        <v>0</v>
      </c>
      <c r="N10" s="78">
        <f t="shared" si="1"/>
        <v>0</v>
      </c>
      <c r="O10" s="78">
        <f t="shared" si="1"/>
        <v>0</v>
      </c>
      <c r="P10" s="78">
        <f t="shared" si="1"/>
        <v>0</v>
      </c>
      <c r="Q10" s="78">
        <f t="shared" si="1"/>
        <v>0</v>
      </c>
      <c r="R10" s="78">
        <f t="shared" si="1"/>
        <v>0</v>
      </c>
      <c r="S10" s="78">
        <f t="shared" si="1"/>
        <v>0</v>
      </c>
      <c r="T10" s="78">
        <f t="shared" si="1"/>
        <v>0</v>
      </c>
      <c r="U10" s="78">
        <f t="shared" si="1"/>
        <v>0</v>
      </c>
      <c r="V10" s="78">
        <f t="shared" si="1"/>
        <v>0</v>
      </c>
      <c r="W10" s="78">
        <f t="shared" si="1"/>
        <v>0</v>
      </c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>
      <c r="A11" s="139">
        <v>0</v>
      </c>
      <c r="B11" s="345"/>
      <c r="C11" s="171"/>
      <c r="D11" s="270"/>
      <c r="E11" s="424"/>
      <c r="F11" s="425"/>
      <c r="G11" s="38" t="s">
        <v>164</v>
      </c>
      <c r="H11" s="78">
        <f>L11+O11+R11+U11</f>
        <v>0</v>
      </c>
      <c r="I11" s="78">
        <f>ROUND(K11*H11,2)</f>
        <v>0</v>
      </c>
      <c r="J11" s="78">
        <f>I11+H11</f>
        <v>0</v>
      </c>
      <c r="K11" s="274"/>
      <c r="L11" s="282"/>
      <c r="M11" s="78">
        <f>IF('3. Założenia'!$C$56="TAK",ROUND('5. Plan nakładów'!L11*'5. Plan nakładów'!K11,2),0)</f>
        <v>0</v>
      </c>
      <c r="N11" s="78">
        <f>M11+L11</f>
        <v>0</v>
      </c>
      <c r="O11" s="282"/>
      <c r="P11" s="78">
        <f>IF('3. Założenia'!$C$56="TAK",ROUND('5. Plan nakładów'!O11*'5. Plan nakładów'!K11,2),0)</f>
        <v>0</v>
      </c>
      <c r="Q11" s="78">
        <f>P11+O11</f>
        <v>0</v>
      </c>
      <c r="R11" s="282"/>
      <c r="S11" s="78">
        <f>IF('3. Założenia'!$C$56="TAK",ROUND('5. Plan nakładów'!R11*'5. Plan nakładów'!K11,2),ROUND('5. Plan nakładów'!R11*'5. Plan nakładów'!K11,2)+ROUND('5. Plan nakładów'!L11*'5. Plan nakładów'!K11,2))</f>
        <v>0</v>
      </c>
      <c r="T11" s="78">
        <f>S11+R11</f>
        <v>0</v>
      </c>
      <c r="U11" s="282"/>
      <c r="V11" s="78">
        <f>IF('3. Założenia'!$C$56="TAK",ROUND('5. Plan nakładów'!U11*'5. Plan nakładów'!K11,2),ROUND('5. Plan nakładów'!U11*'5. Plan nakładów'!K11,2)+ROUND('5. Plan nakładów'!O11*'5. Plan nakładów'!K11,2))</f>
        <v>0</v>
      </c>
      <c r="W11" s="78">
        <f>V11+U11</f>
        <v>0</v>
      </c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>
      <c r="A12" s="139">
        <v>0.08</v>
      </c>
      <c r="B12" s="345"/>
      <c r="C12" s="171"/>
      <c r="D12" s="270"/>
      <c r="E12" s="424"/>
      <c r="F12" s="425"/>
      <c r="G12" s="38" t="s">
        <v>164</v>
      </c>
      <c r="H12" s="78">
        <f>L12+O12+R12+U12</f>
        <v>0</v>
      </c>
      <c r="I12" s="78">
        <f>ROUND(K12*H12,2)</f>
        <v>0</v>
      </c>
      <c r="J12" s="78">
        <f>I12+H12</f>
        <v>0</v>
      </c>
      <c r="K12" s="274"/>
      <c r="L12" s="282"/>
      <c r="M12" s="78">
        <f>IF('3. Założenia'!$C$56="TAK",ROUND('5. Plan nakładów'!L12*'5. Plan nakładów'!K12,2),0)</f>
        <v>0</v>
      </c>
      <c r="N12" s="78">
        <f>M12+L12</f>
        <v>0</v>
      </c>
      <c r="O12" s="282"/>
      <c r="P12" s="78">
        <f>IF('3. Założenia'!$C$56="TAK",ROUND('5. Plan nakładów'!O12*'5. Plan nakładów'!K12,2),0)</f>
        <v>0</v>
      </c>
      <c r="Q12" s="78">
        <f>P12+O12</f>
        <v>0</v>
      </c>
      <c r="R12" s="282"/>
      <c r="S12" s="78">
        <f>IF('3. Założenia'!$C$56="TAK",ROUND('5. Plan nakładów'!R12*'5. Plan nakładów'!K12,2),ROUND('5. Plan nakładów'!R12*'5. Plan nakładów'!K12,2)+ROUND('5. Plan nakładów'!L12*'5. Plan nakładów'!K12,2))</f>
        <v>0</v>
      </c>
      <c r="T12" s="78">
        <f>S12+R12</f>
        <v>0</v>
      </c>
      <c r="U12" s="282"/>
      <c r="V12" s="78">
        <f>IF('3. Założenia'!$C$56="TAK",ROUND('5. Plan nakładów'!U12*'5. Plan nakładów'!K12,2),ROUND('5. Plan nakładów'!U12*'5. Plan nakładów'!K12,2)+ROUND('5. Plan nakładów'!O12*'5. Plan nakładów'!K12,2))</f>
        <v>0</v>
      </c>
      <c r="W12" s="78">
        <f>V12+U12</f>
        <v>0</v>
      </c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>
      <c r="A13" s="139">
        <v>0.23</v>
      </c>
      <c r="B13" s="345"/>
      <c r="C13" s="171"/>
      <c r="D13" s="270"/>
      <c r="E13" s="424"/>
      <c r="F13" s="425"/>
      <c r="G13" s="38" t="s">
        <v>164</v>
      </c>
      <c r="H13" s="78">
        <f>L13+O13+R13+U13</f>
        <v>0</v>
      </c>
      <c r="I13" s="78">
        <f>ROUND(K13*H13,2)</f>
        <v>0</v>
      </c>
      <c r="J13" s="78">
        <f>I13+H13</f>
        <v>0</v>
      </c>
      <c r="K13" s="274"/>
      <c r="L13" s="282"/>
      <c r="M13" s="78">
        <f>IF('3. Założenia'!$C$56="TAK",ROUND('5. Plan nakładów'!L13*'5. Plan nakładów'!K13,2),0)</f>
        <v>0</v>
      </c>
      <c r="N13" s="78">
        <f>M13+L13</f>
        <v>0</v>
      </c>
      <c r="O13" s="282"/>
      <c r="P13" s="78">
        <f>IF('3. Założenia'!$C$56="TAK",ROUND('5. Plan nakładów'!O13*'5. Plan nakładów'!K13,2),0)</f>
        <v>0</v>
      </c>
      <c r="Q13" s="78">
        <f>P13+O13</f>
        <v>0</v>
      </c>
      <c r="R13" s="282"/>
      <c r="S13" s="78">
        <f>IF('3. Założenia'!$C$56="TAK",ROUND('5. Plan nakładów'!R13*'5. Plan nakładów'!K13,2),ROUND('5. Plan nakładów'!R13*'5. Plan nakładów'!K13,2)+ROUND('5. Plan nakładów'!L13*'5. Plan nakładów'!K13,2))</f>
        <v>0</v>
      </c>
      <c r="T13" s="78">
        <f>S13+R13</f>
        <v>0</v>
      </c>
      <c r="U13" s="282"/>
      <c r="V13" s="78">
        <f>IF('3. Założenia'!$C$56="TAK",ROUND('5. Plan nakładów'!U13*'5. Plan nakładów'!K13,2),ROUND('5. Plan nakładów'!U13*'5. Plan nakładów'!K13,2)+ROUND('5. Plan nakładów'!O13*'5. Plan nakładów'!K13,2))</f>
        <v>0</v>
      </c>
      <c r="W13" s="78">
        <f>V13+U13</f>
        <v>0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>
      <c r="A14" s="31"/>
      <c r="B14" s="343"/>
      <c r="C14" s="19"/>
      <c r="D14" s="270"/>
      <c r="E14" s="424"/>
      <c r="F14" s="425"/>
      <c r="G14" s="38" t="s">
        <v>164</v>
      </c>
      <c r="H14" s="78">
        <f>L14+O14+R14+U14</f>
        <v>0</v>
      </c>
      <c r="I14" s="78">
        <f>ROUND(K14*H14,2)</f>
        <v>0</v>
      </c>
      <c r="J14" s="78">
        <f>I14+H14</f>
        <v>0</v>
      </c>
      <c r="K14" s="274"/>
      <c r="L14" s="282"/>
      <c r="M14" s="78">
        <f>IF('3. Założenia'!$C$56="TAK",ROUND('5. Plan nakładów'!L14*'5. Plan nakładów'!K14,2),0)</f>
        <v>0</v>
      </c>
      <c r="N14" s="78">
        <f>M14+L14</f>
        <v>0</v>
      </c>
      <c r="O14" s="282"/>
      <c r="P14" s="78">
        <f>IF('3. Założenia'!$C$56="TAK",ROUND('5. Plan nakładów'!O14*'5. Plan nakładów'!K14,2),0)</f>
        <v>0</v>
      </c>
      <c r="Q14" s="78">
        <f>P14+O14</f>
        <v>0</v>
      </c>
      <c r="R14" s="282"/>
      <c r="S14" s="78">
        <f>IF('3. Założenia'!$C$56="TAK",ROUND('5. Plan nakładów'!R14*'5. Plan nakładów'!K14,2),ROUND('5. Plan nakładów'!R14*'5. Plan nakładów'!K14,2)+ROUND('5. Plan nakładów'!L14*'5. Plan nakładów'!K14,2))</f>
        <v>0</v>
      </c>
      <c r="T14" s="78">
        <f>S14+R14</f>
        <v>0</v>
      </c>
      <c r="U14" s="282"/>
      <c r="V14" s="78">
        <f>IF('3. Założenia'!$C$56="TAK",ROUND('5. Plan nakładów'!U14*'5. Plan nakładów'!K14,2),ROUND('5. Plan nakładów'!U14*'5. Plan nakładów'!K14,2)+ROUND('5. Plan nakładów'!O14*'5. Plan nakładów'!K14,2))</f>
        <v>0</v>
      </c>
      <c r="W14" s="78">
        <f>V14+U14</f>
        <v>0</v>
      </c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>
      <c r="A15" s="31"/>
      <c r="B15" s="343"/>
      <c r="C15" s="19"/>
      <c r="D15" s="285"/>
      <c r="E15" s="424"/>
      <c r="F15" s="425"/>
      <c r="G15" s="48" t="s">
        <v>164</v>
      </c>
      <c r="H15" s="78">
        <f>L15+O15+R15+U15</f>
        <v>0</v>
      </c>
      <c r="I15" s="78">
        <f>ROUND(K15*H15,2)</f>
        <v>0</v>
      </c>
      <c r="J15" s="78">
        <f>I15+H15</f>
        <v>0</v>
      </c>
      <c r="K15" s="274"/>
      <c r="L15" s="282"/>
      <c r="M15" s="78">
        <f>IF('3. Założenia'!$C$56="TAK",ROUND('5. Plan nakładów'!L15*'5. Plan nakładów'!K15,2),0)</f>
        <v>0</v>
      </c>
      <c r="N15" s="78">
        <f>M15+L15</f>
        <v>0</v>
      </c>
      <c r="O15" s="282"/>
      <c r="P15" s="78">
        <f>IF('3. Założenia'!$C$56="TAK",ROUND('5. Plan nakładów'!O15*'5. Plan nakładów'!K15,2),0)</f>
        <v>0</v>
      </c>
      <c r="Q15" s="78">
        <f>P15+O15</f>
        <v>0</v>
      </c>
      <c r="R15" s="282"/>
      <c r="S15" s="78">
        <f>IF('3. Założenia'!$C$56="TAK",ROUND('5. Plan nakładów'!R15*'5. Plan nakładów'!K15,2),ROUND('5. Plan nakładów'!R15*'5. Plan nakładów'!K15,2)+ROUND('5. Plan nakładów'!L15*'5. Plan nakładów'!K15,2))</f>
        <v>0</v>
      </c>
      <c r="T15" s="78">
        <f>S15+R15</f>
        <v>0</v>
      </c>
      <c r="U15" s="282"/>
      <c r="V15" s="78">
        <f>IF('3. Założenia'!$C$56="TAK",ROUND('5. Plan nakładów'!U15*'5. Plan nakładów'!K15,2),ROUND('5. Plan nakładów'!U15*'5. Plan nakładów'!K15,2)+ROUND('5. Plan nakładów'!O15*'5. Plan nakładów'!K15,2))</f>
        <v>0</v>
      </c>
      <c r="W15" s="78">
        <f>V15+U15</f>
        <v>0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>
      <c r="A16" s="50"/>
      <c r="B16" s="343">
        <f>IF(F4&gt;0,(SUMPRODUCT('5. Plan nakładów'!$U$11:$U$16,'5. Plan nakładów'!$K$11:$K$16)+SUMPRODUCT('5. Plan nakładów'!$U$18:$U$23,'5. Plan nakładów'!$K$18:$K$23)+SUMPRODUCT('5. Plan nakładów'!$U$25:$U$30,'5. Plan nakładów'!$K$25:$K$30)+SUMPRODUCT('5. Plan nakładów'!$U$32:$U$37,'5. Plan nakładów'!$K$32:$K$37)+SUMPRODUCT('5. Plan nakładów'!$U$39:$U$44,'5.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C16" s="19"/>
      <c r="D16" s="354"/>
      <c r="E16" s="429"/>
      <c r="F16" s="429"/>
      <c r="G16" s="371"/>
      <c r="H16" s="371"/>
      <c r="I16" s="371"/>
      <c r="J16" s="371"/>
      <c r="K16" s="132"/>
      <c r="L16" s="371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1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>
      <c r="A17" s="31"/>
      <c r="B17" s="343"/>
      <c r="C17" s="19"/>
      <c r="D17" s="66" t="s">
        <v>16</v>
      </c>
      <c r="E17" s="398" t="str">
        <f>E169</f>
        <v>Prace projektowe</v>
      </c>
      <c r="F17" s="399"/>
      <c r="G17" s="49" t="s">
        <v>164</v>
      </c>
      <c r="H17" s="78">
        <f>SUM(H18:H23)</f>
        <v>0</v>
      </c>
      <c r="I17" s="78">
        <f>SUM(I18:I23)</f>
        <v>0</v>
      </c>
      <c r="J17" s="78">
        <f>SUM(J18:J23)</f>
        <v>0</v>
      </c>
      <c r="K17" s="134" t="s">
        <v>101</v>
      </c>
      <c r="L17" s="78">
        <f t="shared" ref="L17:W17" si="2">SUM(L18:L23)</f>
        <v>0</v>
      </c>
      <c r="M17" s="78">
        <f t="shared" si="2"/>
        <v>0</v>
      </c>
      <c r="N17" s="78">
        <f t="shared" si="2"/>
        <v>0</v>
      </c>
      <c r="O17" s="78">
        <f t="shared" si="2"/>
        <v>0</v>
      </c>
      <c r="P17" s="78">
        <f t="shared" si="2"/>
        <v>0</v>
      </c>
      <c r="Q17" s="78">
        <f t="shared" si="2"/>
        <v>0</v>
      </c>
      <c r="R17" s="78">
        <f t="shared" si="2"/>
        <v>0</v>
      </c>
      <c r="S17" s="78">
        <f t="shared" si="2"/>
        <v>0</v>
      </c>
      <c r="T17" s="78">
        <f t="shared" si="2"/>
        <v>0</v>
      </c>
      <c r="U17" s="78">
        <f t="shared" si="2"/>
        <v>0</v>
      </c>
      <c r="V17" s="78">
        <f t="shared" si="2"/>
        <v>0</v>
      </c>
      <c r="W17" s="78">
        <f t="shared" si="2"/>
        <v>0</v>
      </c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>
      <c r="A18" s="31"/>
      <c r="B18" s="343"/>
      <c r="C18" s="19"/>
      <c r="D18" s="270"/>
      <c r="E18" s="424"/>
      <c r="F18" s="425"/>
      <c r="G18" s="38" t="s">
        <v>164</v>
      </c>
      <c r="H18" s="78">
        <f>L18+O18+R18+U18</f>
        <v>0</v>
      </c>
      <c r="I18" s="78">
        <f>ROUND(K18*H18,2)</f>
        <v>0</v>
      </c>
      <c r="J18" s="78">
        <f>I18+H18</f>
        <v>0</v>
      </c>
      <c r="K18" s="274"/>
      <c r="L18" s="282"/>
      <c r="M18" s="78">
        <f>IF('3. Założenia'!$C$56="TAK",ROUND('5. Plan nakładów'!L18*'5. Plan nakładów'!K18,2),0)</f>
        <v>0</v>
      </c>
      <c r="N18" s="78">
        <f>M18+L18</f>
        <v>0</v>
      </c>
      <c r="O18" s="282"/>
      <c r="P18" s="78">
        <f>IF('3. Założenia'!$C$56="TAK",ROUND('5. Plan nakładów'!O18*'5. Plan nakładów'!K18,2),0)</f>
        <v>0</v>
      </c>
      <c r="Q18" s="78">
        <f>P18+O18</f>
        <v>0</v>
      </c>
      <c r="R18" s="282"/>
      <c r="S18" s="78">
        <f>IF('3. Założenia'!$C$56="TAK",ROUND('5. Plan nakładów'!R18*'5. Plan nakładów'!K18,2),ROUND('5. Plan nakładów'!R18*'5. Plan nakładów'!K18,2)+ROUND('5. Plan nakładów'!L18*'5. Plan nakładów'!K18,2))</f>
        <v>0</v>
      </c>
      <c r="T18" s="78">
        <f>S18+R18</f>
        <v>0</v>
      </c>
      <c r="U18" s="282"/>
      <c r="V18" s="78">
        <f>IF('3. Założenia'!$C$56="TAK",ROUND('5. Plan nakładów'!U18*'5. Plan nakładów'!K18,2),ROUND('5. Plan nakładów'!U18*'5. Plan nakładów'!K18,2)+ROUND('5. Plan nakładów'!O18*'5. Plan nakładów'!K18,2))</f>
        <v>0</v>
      </c>
      <c r="W18" s="78">
        <f>V18+U18</f>
        <v>0</v>
      </c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>
      <c r="A19" s="31"/>
      <c r="B19" s="343"/>
      <c r="C19" s="19"/>
      <c r="D19" s="270"/>
      <c r="E19" s="424"/>
      <c r="F19" s="425"/>
      <c r="G19" s="38" t="s">
        <v>164</v>
      </c>
      <c r="H19" s="78">
        <f>L19+O19+R19+U19</f>
        <v>0</v>
      </c>
      <c r="I19" s="78">
        <f>ROUND(K19*H19,2)</f>
        <v>0</v>
      </c>
      <c r="J19" s="78">
        <f>I19+H19</f>
        <v>0</v>
      </c>
      <c r="K19" s="274"/>
      <c r="L19" s="282"/>
      <c r="M19" s="78">
        <f>IF('3. Założenia'!$C$56="TAK",ROUND('5. Plan nakładów'!L19*'5. Plan nakładów'!K19,2),0)</f>
        <v>0</v>
      </c>
      <c r="N19" s="78">
        <f>M19+L19</f>
        <v>0</v>
      </c>
      <c r="O19" s="282"/>
      <c r="P19" s="78">
        <f>IF('3. Założenia'!$C$56="TAK",ROUND('5. Plan nakładów'!O19*'5. Plan nakładów'!K19,2),0)</f>
        <v>0</v>
      </c>
      <c r="Q19" s="78">
        <f>P19+O19</f>
        <v>0</v>
      </c>
      <c r="R19" s="282"/>
      <c r="S19" s="78">
        <f>IF('3. Założenia'!$C$56="TAK",ROUND('5. Plan nakładów'!R19*'5. Plan nakładów'!K19,2),ROUND('5. Plan nakładów'!R19*'5. Plan nakładów'!K19,2)+ROUND('5. Plan nakładów'!L19*'5. Plan nakładów'!K19,2))</f>
        <v>0</v>
      </c>
      <c r="T19" s="78">
        <f>S19+R19</f>
        <v>0</v>
      </c>
      <c r="U19" s="282"/>
      <c r="V19" s="78">
        <f>IF('3. Założenia'!$C$56="TAK",ROUND('5. Plan nakładów'!U19*'5. Plan nakładów'!K19,2),ROUND('5. Plan nakładów'!U19*'5. Plan nakładów'!K19,2)+ROUND('5. Plan nakładów'!O19*'5. Plan nakładów'!K19,2))</f>
        <v>0</v>
      </c>
      <c r="W19" s="78">
        <f>V19+U19</f>
        <v>0</v>
      </c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>
      <c r="A20" s="31"/>
      <c r="B20" s="343"/>
      <c r="C20" s="19"/>
      <c r="D20" s="270"/>
      <c r="E20" s="424"/>
      <c r="F20" s="425"/>
      <c r="G20" s="38" t="s">
        <v>164</v>
      </c>
      <c r="H20" s="78">
        <f>L20+O20+R20+U20</f>
        <v>0</v>
      </c>
      <c r="I20" s="78">
        <f>ROUND(K20*H20,2)</f>
        <v>0</v>
      </c>
      <c r="J20" s="78">
        <f>I20+H20</f>
        <v>0</v>
      </c>
      <c r="K20" s="274"/>
      <c r="L20" s="282"/>
      <c r="M20" s="78">
        <f>IF('3. Założenia'!$C$56="TAK",ROUND('5. Plan nakładów'!L20*'5. Plan nakładów'!K20,2),0)</f>
        <v>0</v>
      </c>
      <c r="N20" s="78">
        <f>M20+L20</f>
        <v>0</v>
      </c>
      <c r="O20" s="282"/>
      <c r="P20" s="78">
        <f>IF('3. Założenia'!$C$56="TAK",ROUND('5. Plan nakładów'!O20*'5. Plan nakładów'!K20,2),0)</f>
        <v>0</v>
      </c>
      <c r="Q20" s="78">
        <f>P20+O20</f>
        <v>0</v>
      </c>
      <c r="R20" s="282"/>
      <c r="S20" s="78">
        <f>IF('3. Założenia'!$C$56="TAK",ROUND('5. Plan nakładów'!R20*'5. Plan nakładów'!K20,2),ROUND('5. Plan nakładów'!R20*'5. Plan nakładów'!K20,2)+ROUND('5. Plan nakładów'!L20*'5. Plan nakładów'!K20,2))</f>
        <v>0</v>
      </c>
      <c r="T20" s="78">
        <f>S20+R20</f>
        <v>0</v>
      </c>
      <c r="U20" s="282"/>
      <c r="V20" s="78">
        <f>IF('3. Założenia'!$C$56="TAK",ROUND('5. Plan nakładów'!U20*'5. Plan nakładów'!K20,2),ROUND('5. Plan nakładów'!U20*'5. Plan nakładów'!K20,2)+ROUND('5. Plan nakładów'!O20*'5. Plan nakładów'!K20,2))</f>
        <v>0</v>
      </c>
      <c r="W20" s="78">
        <f>V20+U20</f>
        <v>0</v>
      </c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>
      <c r="A21" s="31"/>
      <c r="B21" s="343"/>
      <c r="C21" s="19"/>
      <c r="D21" s="270"/>
      <c r="E21" s="424"/>
      <c r="F21" s="425"/>
      <c r="G21" s="38" t="s">
        <v>164</v>
      </c>
      <c r="H21" s="78">
        <f>L21+O21+R21+U21</f>
        <v>0</v>
      </c>
      <c r="I21" s="78">
        <f>ROUND(K21*H21,2)</f>
        <v>0</v>
      </c>
      <c r="J21" s="78">
        <f>I21+H21</f>
        <v>0</v>
      </c>
      <c r="K21" s="274"/>
      <c r="L21" s="282"/>
      <c r="M21" s="78">
        <f>IF('3. Założenia'!$C$56="TAK",ROUND('5. Plan nakładów'!L21*'5. Plan nakładów'!K21,2),0)</f>
        <v>0</v>
      </c>
      <c r="N21" s="78">
        <f>M21+L21</f>
        <v>0</v>
      </c>
      <c r="O21" s="282"/>
      <c r="P21" s="78">
        <f>IF('3. Założenia'!$C$56="TAK",ROUND('5. Plan nakładów'!O21*'5. Plan nakładów'!K21,2),0)</f>
        <v>0</v>
      </c>
      <c r="Q21" s="78">
        <f>P21+O21</f>
        <v>0</v>
      </c>
      <c r="R21" s="282"/>
      <c r="S21" s="78">
        <f>IF('3. Założenia'!$C$56="TAK",ROUND('5. Plan nakładów'!R21*'5. Plan nakładów'!K21,2),ROUND('5. Plan nakładów'!R21*'5. Plan nakładów'!K21,2)+ROUND('5. Plan nakładów'!L21*'5. Plan nakładów'!K21,2))</f>
        <v>0</v>
      </c>
      <c r="T21" s="78">
        <f>S21+R21</f>
        <v>0</v>
      </c>
      <c r="U21" s="282"/>
      <c r="V21" s="78">
        <f>IF('3. Założenia'!$C$56="TAK",ROUND('5. Plan nakładów'!U21*'5. Plan nakładów'!K21,2),ROUND('5. Plan nakładów'!U21*'5. Plan nakładów'!K21,2)+ROUND('5. Plan nakładów'!O21*'5. Plan nakładów'!K21,2))</f>
        <v>0</v>
      </c>
      <c r="W21" s="78">
        <f>V21+U21</f>
        <v>0</v>
      </c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>
      <c r="A22" s="31"/>
      <c r="B22" s="343"/>
      <c r="C22" s="19"/>
      <c r="D22" s="270"/>
      <c r="E22" s="424"/>
      <c r="F22" s="425"/>
      <c r="G22" s="38" t="s">
        <v>164</v>
      </c>
      <c r="H22" s="78">
        <f>L22+O22+R22+U22</f>
        <v>0</v>
      </c>
      <c r="I22" s="78">
        <f>ROUND(K22*H22,2)</f>
        <v>0</v>
      </c>
      <c r="J22" s="78">
        <f>I22+H22</f>
        <v>0</v>
      </c>
      <c r="K22" s="274"/>
      <c r="L22" s="282"/>
      <c r="M22" s="78">
        <f>IF('3. Założenia'!$C$56="TAK",ROUND('5. Plan nakładów'!L22*'5. Plan nakładów'!K22,2),0)</f>
        <v>0</v>
      </c>
      <c r="N22" s="78">
        <f>M22+L22</f>
        <v>0</v>
      </c>
      <c r="O22" s="282"/>
      <c r="P22" s="78">
        <f>IF('3. Założenia'!$C$56="TAK",ROUND('5. Plan nakładów'!O22*'5. Plan nakładów'!K22,2),0)</f>
        <v>0</v>
      </c>
      <c r="Q22" s="78">
        <f>P22+O22</f>
        <v>0</v>
      </c>
      <c r="R22" s="282"/>
      <c r="S22" s="78">
        <f>IF('3. Założenia'!$C$56="TAK",ROUND('5. Plan nakładów'!R22*'5. Plan nakładów'!K22,2),ROUND('5. Plan nakładów'!R22*'5. Plan nakładów'!K22,2)+ROUND('5. Plan nakładów'!L22*'5. Plan nakładów'!K22,2))</f>
        <v>0</v>
      </c>
      <c r="T22" s="78">
        <f>S22+R22</f>
        <v>0</v>
      </c>
      <c r="U22" s="282"/>
      <c r="V22" s="78">
        <f>IF('3. Założenia'!$C$56="TAK",ROUND('5. Plan nakładów'!U22*'5. Plan nakładów'!K22,2),ROUND('5. Plan nakładów'!U22*'5. Plan nakładów'!K22,2)+ROUND('5. Plan nakładów'!O22*'5. Plan nakładów'!K22,2))</f>
        <v>0</v>
      </c>
      <c r="W22" s="78">
        <f>V22+U22</f>
        <v>0</v>
      </c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>
      <c r="A23" s="31"/>
      <c r="B23" s="343"/>
      <c r="C23" s="19"/>
      <c r="D23" s="354"/>
      <c r="E23" s="429"/>
      <c r="F23" s="429"/>
      <c r="G23" s="371"/>
      <c r="H23" s="371"/>
      <c r="I23" s="371"/>
      <c r="J23" s="371"/>
      <c r="K23" s="132"/>
      <c r="L23" s="371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1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>
      <c r="A24" s="31"/>
      <c r="B24" s="343"/>
      <c r="C24" s="19"/>
      <c r="D24" s="65" t="s">
        <v>29</v>
      </c>
      <c r="E24" s="398" t="str">
        <f>E188</f>
        <v>Roboty budowlano-montażowe</v>
      </c>
      <c r="F24" s="399"/>
      <c r="G24" s="37" t="s">
        <v>164</v>
      </c>
      <c r="H24" s="78">
        <f>SUM(H25:H30)</f>
        <v>0</v>
      </c>
      <c r="I24" s="78">
        <f>SUM(I25:I30)</f>
        <v>0</v>
      </c>
      <c r="J24" s="78">
        <f>SUM(J25:J30)</f>
        <v>0</v>
      </c>
      <c r="K24" s="134" t="s">
        <v>101</v>
      </c>
      <c r="L24" s="78">
        <f t="shared" ref="L24:W24" si="3">SUM(L25:L30)</f>
        <v>0</v>
      </c>
      <c r="M24" s="78">
        <f t="shared" si="3"/>
        <v>0</v>
      </c>
      <c r="N24" s="78">
        <f t="shared" si="3"/>
        <v>0</v>
      </c>
      <c r="O24" s="78">
        <f t="shared" si="3"/>
        <v>0</v>
      </c>
      <c r="P24" s="78">
        <f t="shared" si="3"/>
        <v>0</v>
      </c>
      <c r="Q24" s="78">
        <f t="shared" si="3"/>
        <v>0</v>
      </c>
      <c r="R24" s="78">
        <f t="shared" si="3"/>
        <v>0</v>
      </c>
      <c r="S24" s="78">
        <f t="shared" si="3"/>
        <v>0</v>
      </c>
      <c r="T24" s="78">
        <f t="shared" si="3"/>
        <v>0</v>
      </c>
      <c r="U24" s="78">
        <f t="shared" si="3"/>
        <v>0</v>
      </c>
      <c r="V24" s="78">
        <f t="shared" si="3"/>
        <v>0</v>
      </c>
      <c r="W24" s="78">
        <f t="shared" si="3"/>
        <v>0</v>
      </c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>
      <c r="A25" s="31"/>
      <c r="B25" s="343"/>
      <c r="C25" s="19"/>
      <c r="D25" s="270"/>
      <c r="E25" s="424"/>
      <c r="F25" s="425"/>
      <c r="G25" s="38" t="s">
        <v>164</v>
      </c>
      <c r="H25" s="78">
        <f>L25+O25+R25+U25</f>
        <v>0</v>
      </c>
      <c r="I25" s="78">
        <f>ROUND(K25*H25,2)</f>
        <v>0</v>
      </c>
      <c r="J25" s="78">
        <f>I25+H25</f>
        <v>0</v>
      </c>
      <c r="K25" s="274"/>
      <c r="L25" s="282"/>
      <c r="M25" s="78">
        <f>IF('3. Założenia'!$C$56="TAK",ROUND('5. Plan nakładów'!L25*'5. Plan nakładów'!K25,2),0)</f>
        <v>0</v>
      </c>
      <c r="N25" s="78">
        <f>M25+L25</f>
        <v>0</v>
      </c>
      <c r="O25" s="282"/>
      <c r="P25" s="78">
        <f>IF('3. Założenia'!$C$56="TAK",ROUND('5. Plan nakładów'!O25*'5. Plan nakładów'!K25,2),0)</f>
        <v>0</v>
      </c>
      <c r="Q25" s="78">
        <f>P25+O25</f>
        <v>0</v>
      </c>
      <c r="R25" s="282"/>
      <c r="S25" s="78">
        <f>IF('3. Założenia'!$C$56="TAK",ROUND('5. Plan nakładów'!R25*'5. Plan nakładów'!K25,2),ROUND('5. Plan nakładów'!R25*'5. Plan nakładów'!K25,2)+ROUND('5. Plan nakładów'!L25*'5. Plan nakładów'!K25,2))</f>
        <v>0</v>
      </c>
      <c r="T25" s="78">
        <f>S25+R25</f>
        <v>0</v>
      </c>
      <c r="U25" s="282"/>
      <c r="V25" s="78">
        <f>IF('3. Założenia'!$C$56="TAK",ROUND('5. Plan nakładów'!U25*'5. Plan nakładów'!K25,2),ROUND('5. Plan nakładów'!U25*'5. Plan nakładów'!K25,2)+ROUND('5. Plan nakładów'!O25*'5. Plan nakładów'!K25,2))</f>
        <v>0</v>
      </c>
      <c r="W25" s="78">
        <f>V25+U25</f>
        <v>0</v>
      </c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>
      <c r="A26" s="31"/>
      <c r="B26" s="343"/>
      <c r="C26" s="19"/>
      <c r="D26" s="270"/>
      <c r="E26" s="424"/>
      <c r="F26" s="425"/>
      <c r="G26" s="38" t="s">
        <v>164</v>
      </c>
      <c r="H26" s="78">
        <f>L26+O26+R26+U26</f>
        <v>0</v>
      </c>
      <c r="I26" s="78">
        <f>ROUND(K26*H26,2)</f>
        <v>0</v>
      </c>
      <c r="J26" s="78">
        <f>I26+H26</f>
        <v>0</v>
      </c>
      <c r="K26" s="274"/>
      <c r="L26" s="282"/>
      <c r="M26" s="78">
        <f>IF('3. Założenia'!$C$56="TAK",ROUND('5. Plan nakładów'!L26*'5. Plan nakładów'!K26,2),0)</f>
        <v>0</v>
      </c>
      <c r="N26" s="78">
        <f>M26+L26</f>
        <v>0</v>
      </c>
      <c r="O26" s="282"/>
      <c r="P26" s="78">
        <f>IF('3. Założenia'!$C$56="TAK",ROUND('5. Plan nakładów'!O26*'5. Plan nakładów'!K26,2),0)</f>
        <v>0</v>
      </c>
      <c r="Q26" s="78">
        <f>P26+O26</f>
        <v>0</v>
      </c>
      <c r="R26" s="282"/>
      <c r="S26" s="78">
        <f>IF('3. Założenia'!$C$56="TAK",ROUND('5. Plan nakładów'!R26*'5. Plan nakładów'!K26,2),ROUND('5. Plan nakładów'!R26*'5. Plan nakładów'!K26,2)+ROUND('5. Plan nakładów'!L26*'5. Plan nakładów'!K26,2))</f>
        <v>0</v>
      </c>
      <c r="T26" s="78">
        <f>S26+R26</f>
        <v>0</v>
      </c>
      <c r="U26" s="282"/>
      <c r="V26" s="78">
        <f>IF('3. Założenia'!$C$56="TAK",ROUND('5. Plan nakładów'!U26*'5. Plan nakładów'!K26,2),ROUND('5. Plan nakładów'!U26*'5. Plan nakładów'!K26,2)+ROUND('5. Plan nakładów'!O26*'5. Plan nakładów'!K26,2))</f>
        <v>0</v>
      </c>
      <c r="W26" s="78">
        <f>V26+U26</f>
        <v>0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>
      <c r="A27" s="31"/>
      <c r="B27" s="343"/>
      <c r="C27" s="19"/>
      <c r="D27" s="270"/>
      <c r="E27" s="424"/>
      <c r="F27" s="425"/>
      <c r="G27" s="38" t="s">
        <v>164</v>
      </c>
      <c r="H27" s="78">
        <f>L27+O27+R27+U27</f>
        <v>0</v>
      </c>
      <c r="I27" s="78">
        <f>ROUND(K27*H27,2)</f>
        <v>0</v>
      </c>
      <c r="J27" s="78">
        <f>I27+H27</f>
        <v>0</v>
      </c>
      <c r="K27" s="274"/>
      <c r="L27" s="282"/>
      <c r="M27" s="78">
        <f>IF('3. Założenia'!$C$56="TAK",ROUND('5. Plan nakładów'!L27*'5. Plan nakładów'!K27,2),0)</f>
        <v>0</v>
      </c>
      <c r="N27" s="78">
        <f>M27+L27</f>
        <v>0</v>
      </c>
      <c r="O27" s="282"/>
      <c r="P27" s="78">
        <f>IF('3. Założenia'!$C$56="TAK",ROUND('5. Plan nakładów'!O27*'5. Plan nakładów'!K27,2),0)</f>
        <v>0</v>
      </c>
      <c r="Q27" s="78">
        <f>P27+O27</f>
        <v>0</v>
      </c>
      <c r="R27" s="282"/>
      <c r="S27" s="78">
        <f>IF('3. Założenia'!$C$56="TAK",ROUND('5. Plan nakładów'!R27*'5. Plan nakładów'!K27,2),ROUND('5. Plan nakładów'!R27*'5. Plan nakładów'!K27,2)+ROUND('5. Plan nakładów'!L27*'5. Plan nakładów'!K27,2))</f>
        <v>0</v>
      </c>
      <c r="T27" s="78">
        <f>S27+R27</f>
        <v>0</v>
      </c>
      <c r="U27" s="282"/>
      <c r="V27" s="78">
        <f>IF('3. Założenia'!$C$56="TAK",ROUND('5. Plan nakładów'!U27*'5. Plan nakładów'!K27,2),ROUND('5. Plan nakładów'!U27*'5. Plan nakładów'!K27,2)+ROUND('5. Plan nakładów'!O27*'5. Plan nakładów'!K27,2))</f>
        <v>0</v>
      </c>
      <c r="W27" s="78">
        <f>V27+U27</f>
        <v>0</v>
      </c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>
      <c r="A28" s="31"/>
      <c r="B28" s="343"/>
      <c r="C28" s="19"/>
      <c r="D28" s="270"/>
      <c r="E28" s="424"/>
      <c r="F28" s="425"/>
      <c r="G28" s="38" t="s">
        <v>164</v>
      </c>
      <c r="H28" s="78">
        <f>L28+O28+R28+U28</f>
        <v>0</v>
      </c>
      <c r="I28" s="78">
        <f>ROUND(K28*H28,2)</f>
        <v>0</v>
      </c>
      <c r="J28" s="78">
        <f>I28+H28</f>
        <v>0</v>
      </c>
      <c r="K28" s="274"/>
      <c r="L28" s="282"/>
      <c r="M28" s="78">
        <f>IF('3. Założenia'!$C$56="TAK",ROUND('5. Plan nakładów'!L28*'5. Plan nakładów'!K28,2),0)</f>
        <v>0</v>
      </c>
      <c r="N28" s="78">
        <f>M28+L28</f>
        <v>0</v>
      </c>
      <c r="O28" s="282"/>
      <c r="P28" s="78">
        <f>IF('3. Założenia'!$C$56="TAK",ROUND('5. Plan nakładów'!O28*'5. Plan nakładów'!K28,2),0)</f>
        <v>0</v>
      </c>
      <c r="Q28" s="78">
        <f>P28+O28</f>
        <v>0</v>
      </c>
      <c r="R28" s="282"/>
      <c r="S28" s="78">
        <f>IF('3. Założenia'!$C$56="TAK",ROUND('5. Plan nakładów'!R28*'5. Plan nakładów'!K28,2),ROUND('5. Plan nakładów'!R28*'5. Plan nakładów'!K28,2)+ROUND('5. Plan nakładów'!L28*'5. Plan nakładów'!K28,2))</f>
        <v>0</v>
      </c>
      <c r="T28" s="78">
        <f>S28+R28</f>
        <v>0</v>
      </c>
      <c r="U28" s="282"/>
      <c r="V28" s="78">
        <f>IF('3. Założenia'!$C$56="TAK",ROUND('5. Plan nakładów'!U28*'5. Plan nakładów'!K28,2),ROUND('5. Plan nakładów'!U28*'5. Plan nakładów'!K28,2)+ROUND('5. Plan nakładów'!O28*'5. Plan nakładów'!K28,2))</f>
        <v>0</v>
      </c>
      <c r="W28" s="78">
        <f>V28+U28</f>
        <v>0</v>
      </c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>
      <c r="A29" s="31"/>
      <c r="B29" s="343"/>
      <c r="C29" s="19"/>
      <c r="D29" s="270"/>
      <c r="E29" s="424"/>
      <c r="F29" s="425"/>
      <c r="G29" s="38" t="s">
        <v>164</v>
      </c>
      <c r="H29" s="78">
        <f>L29+O29+R29+U29</f>
        <v>0</v>
      </c>
      <c r="I29" s="78">
        <f>ROUND(K29*H29,2)</f>
        <v>0</v>
      </c>
      <c r="J29" s="78">
        <f>I29+H29</f>
        <v>0</v>
      </c>
      <c r="K29" s="274"/>
      <c r="L29" s="282"/>
      <c r="M29" s="78">
        <f>IF('3. Założenia'!$C$56="TAK",ROUND('5. Plan nakładów'!L29*'5. Plan nakładów'!K29,2),0)</f>
        <v>0</v>
      </c>
      <c r="N29" s="78">
        <f>M29+L29</f>
        <v>0</v>
      </c>
      <c r="O29" s="282"/>
      <c r="P29" s="78">
        <f>IF('3. Założenia'!$C$56="TAK",ROUND('5. Plan nakładów'!O29*'5. Plan nakładów'!K29,2),0)</f>
        <v>0</v>
      </c>
      <c r="Q29" s="78">
        <f>P29+O29</f>
        <v>0</v>
      </c>
      <c r="R29" s="282"/>
      <c r="S29" s="78">
        <f>IF('3. Założenia'!$C$56="TAK",ROUND('5. Plan nakładów'!R29*'5. Plan nakładów'!K29,2),ROUND('5. Plan nakładów'!R29*'5. Plan nakładów'!K29,2)+ROUND('5. Plan nakładów'!L29*'5. Plan nakładów'!K29,2))</f>
        <v>0</v>
      </c>
      <c r="T29" s="78">
        <f>S29+R29</f>
        <v>0</v>
      </c>
      <c r="U29" s="282"/>
      <c r="V29" s="78">
        <f>IF('3. Założenia'!$C$56="TAK",ROUND('5. Plan nakładów'!U29*'5. Plan nakładów'!K29,2),ROUND('5. Plan nakładów'!U29*'5. Plan nakładów'!K29,2)+ROUND('5. Plan nakładów'!O29*'5. Plan nakładów'!K29,2))</f>
        <v>0</v>
      </c>
      <c r="W29" s="78">
        <f>V29+U29</f>
        <v>0</v>
      </c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>
      <c r="A30" s="31"/>
      <c r="B30" s="343"/>
      <c r="C30" s="19"/>
      <c r="D30" s="354"/>
      <c r="E30" s="429"/>
      <c r="F30" s="429"/>
      <c r="G30" s="371"/>
      <c r="H30" s="371"/>
      <c r="I30" s="371"/>
      <c r="J30" s="371"/>
      <c r="K30" s="132"/>
      <c r="L30" s="371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1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>
      <c r="A31" s="31"/>
      <c r="B31" s="343"/>
      <c r="C31" s="19"/>
      <c r="D31" s="65" t="s">
        <v>31</v>
      </c>
      <c r="E31" s="398" t="str">
        <f>E207</f>
        <v>Środki trwałe i wartości niematerialne i prawne</v>
      </c>
      <c r="F31" s="399"/>
      <c r="G31" s="37" t="s">
        <v>164</v>
      </c>
      <c r="H31" s="78">
        <f>SUM(H32:H37)</f>
        <v>0</v>
      </c>
      <c r="I31" s="78">
        <f>SUM(I32:I37)</f>
        <v>0</v>
      </c>
      <c r="J31" s="78">
        <f>SUM(J32:J37)</f>
        <v>0</v>
      </c>
      <c r="K31" s="134" t="s">
        <v>101</v>
      </c>
      <c r="L31" s="78">
        <f t="shared" ref="L31:W31" si="4">SUM(L32:L37)</f>
        <v>0</v>
      </c>
      <c r="M31" s="78">
        <f t="shared" si="4"/>
        <v>0</v>
      </c>
      <c r="N31" s="78">
        <f t="shared" si="4"/>
        <v>0</v>
      </c>
      <c r="O31" s="78">
        <f t="shared" si="4"/>
        <v>0</v>
      </c>
      <c r="P31" s="78">
        <f t="shared" si="4"/>
        <v>0</v>
      </c>
      <c r="Q31" s="78">
        <f t="shared" si="4"/>
        <v>0</v>
      </c>
      <c r="R31" s="78">
        <f t="shared" si="4"/>
        <v>0</v>
      </c>
      <c r="S31" s="78">
        <f t="shared" si="4"/>
        <v>0</v>
      </c>
      <c r="T31" s="78">
        <f t="shared" si="4"/>
        <v>0</v>
      </c>
      <c r="U31" s="78">
        <f t="shared" si="4"/>
        <v>0</v>
      </c>
      <c r="V31" s="78">
        <f t="shared" si="4"/>
        <v>0</v>
      </c>
      <c r="W31" s="78">
        <f t="shared" si="4"/>
        <v>0</v>
      </c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>
      <c r="A32" s="31"/>
      <c r="B32" s="343"/>
      <c r="C32" s="19"/>
      <c r="D32" s="270"/>
      <c r="E32" s="424"/>
      <c r="F32" s="425"/>
      <c r="G32" s="38" t="s">
        <v>164</v>
      </c>
      <c r="H32" s="78">
        <f>L32+O32+R32+U32</f>
        <v>0</v>
      </c>
      <c r="I32" s="78">
        <f>ROUND(K32*H32,2)</f>
        <v>0</v>
      </c>
      <c r="J32" s="78">
        <f>I32+H32</f>
        <v>0</v>
      </c>
      <c r="K32" s="274"/>
      <c r="L32" s="282"/>
      <c r="M32" s="78">
        <f>IF('3. Założenia'!$C$56="TAK",ROUND('5. Plan nakładów'!L32*'5. Plan nakładów'!K32,2),0)</f>
        <v>0</v>
      </c>
      <c r="N32" s="78">
        <f>M32+L32</f>
        <v>0</v>
      </c>
      <c r="O32" s="282"/>
      <c r="P32" s="78">
        <f>IF('3. Założenia'!$C$56="TAK",ROUND('5. Plan nakładów'!O32*'5. Plan nakładów'!K32,2),0)</f>
        <v>0</v>
      </c>
      <c r="Q32" s="78">
        <f>P32+O32</f>
        <v>0</v>
      </c>
      <c r="R32" s="282">
        <v>0</v>
      </c>
      <c r="S32" s="78">
        <f>IF('3. Założenia'!$C$56="TAK",ROUND('5. Plan nakładów'!R32*'5. Plan nakładów'!K32,2),ROUND('5. Plan nakładów'!R32*'5. Plan nakładów'!K32,2)+ROUND('5. Plan nakładów'!L32*'5. Plan nakładów'!K32,2))</f>
        <v>0</v>
      </c>
      <c r="T32" s="78">
        <f>S32+R32</f>
        <v>0</v>
      </c>
      <c r="U32" s="282"/>
      <c r="V32" s="78">
        <f>IF('3. Założenia'!$C$56="TAK",ROUND('5. Plan nakładów'!U32*'5. Plan nakładów'!K32,2),ROUND('5. Plan nakładów'!U32*'5. Plan nakładów'!K32,2)+ROUND('5. Plan nakładów'!O32*'5. Plan nakładów'!K32,2))</f>
        <v>0</v>
      </c>
      <c r="W32" s="78">
        <f>V32+U32</f>
        <v>0</v>
      </c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>
      <c r="A33" s="31"/>
      <c r="B33" s="343"/>
      <c r="C33" s="19"/>
      <c r="D33" s="270"/>
      <c r="E33" s="424"/>
      <c r="F33" s="425"/>
      <c r="G33" s="38" t="s">
        <v>164</v>
      </c>
      <c r="H33" s="78">
        <f>L33+O33+R33+U33</f>
        <v>0</v>
      </c>
      <c r="I33" s="78">
        <f>ROUND(K33*H33,2)</f>
        <v>0</v>
      </c>
      <c r="J33" s="78">
        <f>I33+H33</f>
        <v>0</v>
      </c>
      <c r="K33" s="274"/>
      <c r="L33" s="282"/>
      <c r="M33" s="78">
        <f>IF('3. Założenia'!$C$56="TAK",ROUND('5. Plan nakładów'!L33*'5. Plan nakładów'!K33,2),0)</f>
        <v>0</v>
      </c>
      <c r="N33" s="78">
        <f>M33+L33</f>
        <v>0</v>
      </c>
      <c r="O33" s="282"/>
      <c r="P33" s="78">
        <f>IF('3. Założenia'!$C$56="TAK",ROUND('5. Plan nakładów'!O33*'5. Plan nakładów'!K33,2),0)</f>
        <v>0</v>
      </c>
      <c r="Q33" s="78">
        <f>P33+O33</f>
        <v>0</v>
      </c>
      <c r="R33" s="282">
        <v>0</v>
      </c>
      <c r="S33" s="78">
        <f>IF('3. Założenia'!$C$56="TAK",ROUND('5. Plan nakładów'!R33*'5. Plan nakładów'!K33,2),ROUND('5. Plan nakładów'!R33*'5. Plan nakładów'!K33,2)+ROUND('5. Plan nakładów'!L33*'5. Plan nakładów'!K33,2))</f>
        <v>0</v>
      </c>
      <c r="T33" s="78">
        <f>S33+R33</f>
        <v>0</v>
      </c>
      <c r="U33" s="282"/>
      <c r="V33" s="78">
        <f>IF('3. Założenia'!$C$56="TAK",ROUND('5. Plan nakładów'!U33*'5. Plan nakładów'!K33,2),ROUND('5. Plan nakładów'!U33*'5. Plan nakładów'!K33,2)+ROUND('5. Plan nakładów'!O33*'5. Plan nakładów'!K33,2))</f>
        <v>0</v>
      </c>
      <c r="W33" s="78">
        <f>V33+U33</f>
        <v>0</v>
      </c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>
      <c r="A34" s="31"/>
      <c r="B34" s="343"/>
      <c r="C34" s="19"/>
      <c r="D34" s="270"/>
      <c r="E34" s="424"/>
      <c r="F34" s="425"/>
      <c r="G34" s="38" t="s">
        <v>164</v>
      </c>
      <c r="H34" s="78">
        <f>L34+O34+R34+U34</f>
        <v>0</v>
      </c>
      <c r="I34" s="78">
        <f>ROUND(K34*H34,2)</f>
        <v>0</v>
      </c>
      <c r="J34" s="78">
        <f>I34+H34</f>
        <v>0</v>
      </c>
      <c r="K34" s="274"/>
      <c r="L34" s="282"/>
      <c r="M34" s="78">
        <f>IF('3. Założenia'!$C$56="TAK",ROUND('5. Plan nakładów'!L34*'5. Plan nakładów'!K34,2),0)</f>
        <v>0</v>
      </c>
      <c r="N34" s="78">
        <f>M34+L34</f>
        <v>0</v>
      </c>
      <c r="O34" s="282"/>
      <c r="P34" s="78">
        <f>IF('3. Założenia'!$C$56="TAK",ROUND('5. Plan nakładów'!O34*'5. Plan nakładów'!K34,2),0)</f>
        <v>0</v>
      </c>
      <c r="Q34" s="78">
        <f>P34+O34</f>
        <v>0</v>
      </c>
      <c r="R34" s="282"/>
      <c r="S34" s="78">
        <f>IF('3. Założenia'!$C$56="TAK",ROUND('5. Plan nakładów'!R34*'5. Plan nakładów'!K34,2),ROUND('5. Plan nakładów'!R34*'5. Plan nakładów'!K34,2)+ROUND('5. Plan nakładów'!L34*'5. Plan nakładów'!K34,2))</f>
        <v>0</v>
      </c>
      <c r="T34" s="78">
        <f>S34+R34</f>
        <v>0</v>
      </c>
      <c r="U34" s="282"/>
      <c r="V34" s="78">
        <f>IF('3. Założenia'!$C$56="TAK",ROUND('5. Plan nakładów'!U34*'5. Plan nakładów'!K34,2),ROUND('5. Plan nakładów'!U34*'5. Plan nakładów'!K34,2)+ROUND('5. Plan nakładów'!O34*'5. Plan nakładów'!K34,2))</f>
        <v>0</v>
      </c>
      <c r="W34" s="78">
        <f>V34+U34</f>
        <v>0</v>
      </c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>
      <c r="A35" s="31"/>
      <c r="B35" s="343"/>
      <c r="C35" s="19"/>
      <c r="D35" s="270"/>
      <c r="E35" s="424"/>
      <c r="F35" s="425"/>
      <c r="G35" s="38" t="s">
        <v>164</v>
      </c>
      <c r="H35" s="78">
        <f>L35+O35+R35+U35</f>
        <v>0</v>
      </c>
      <c r="I35" s="78">
        <f>ROUND(K35*H35,2)</f>
        <v>0</v>
      </c>
      <c r="J35" s="78">
        <f>I35+H35</f>
        <v>0</v>
      </c>
      <c r="K35" s="274"/>
      <c r="L35" s="282"/>
      <c r="M35" s="78">
        <f>IF('3. Założenia'!$C$56="TAK",ROUND('5. Plan nakładów'!L35*'5. Plan nakładów'!K35,2),0)</f>
        <v>0</v>
      </c>
      <c r="N35" s="78">
        <f>M35+L35</f>
        <v>0</v>
      </c>
      <c r="O35" s="282"/>
      <c r="P35" s="78">
        <f>IF('3. Założenia'!$C$56="TAK",ROUND('5. Plan nakładów'!O35*'5. Plan nakładów'!K35,2),0)</f>
        <v>0</v>
      </c>
      <c r="Q35" s="78">
        <f>P35+O35</f>
        <v>0</v>
      </c>
      <c r="R35" s="282"/>
      <c r="S35" s="78">
        <f>IF('3. Założenia'!$C$56="TAK",ROUND('5. Plan nakładów'!R35*'5. Plan nakładów'!K35,2),ROUND('5. Plan nakładów'!R35*'5. Plan nakładów'!K35,2)+ROUND('5. Plan nakładów'!L35*'5. Plan nakładów'!K35,2))</f>
        <v>0</v>
      </c>
      <c r="T35" s="78">
        <f>S35+R35</f>
        <v>0</v>
      </c>
      <c r="U35" s="282"/>
      <c r="V35" s="78">
        <f>IF('3. Założenia'!$C$56="TAK",ROUND('5. Plan nakładów'!U35*'5. Plan nakładów'!K35,2),ROUND('5. Plan nakładów'!U35*'5. Plan nakładów'!K35,2)+ROUND('5. Plan nakładów'!O35*'5. Plan nakładów'!K35,2))</f>
        <v>0</v>
      </c>
      <c r="W35" s="78">
        <f>V35+U35</f>
        <v>0</v>
      </c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>
      <c r="A36" s="31"/>
      <c r="B36" s="343"/>
      <c r="C36" s="19"/>
      <c r="D36" s="270"/>
      <c r="E36" s="424"/>
      <c r="F36" s="425"/>
      <c r="G36" s="38" t="s">
        <v>164</v>
      </c>
      <c r="H36" s="78">
        <f>L36+O36+R36+U36</f>
        <v>0</v>
      </c>
      <c r="I36" s="78">
        <f>ROUND(K36*H36,2)</f>
        <v>0</v>
      </c>
      <c r="J36" s="78">
        <f>I36+H36</f>
        <v>0</v>
      </c>
      <c r="K36" s="274"/>
      <c r="L36" s="282"/>
      <c r="M36" s="78">
        <f>IF('3. Założenia'!$C$56="TAK",ROUND('5. Plan nakładów'!L36*'5. Plan nakładów'!K36,2),0)</f>
        <v>0</v>
      </c>
      <c r="N36" s="78">
        <f>M36+L36</f>
        <v>0</v>
      </c>
      <c r="O36" s="282"/>
      <c r="P36" s="78">
        <f>IF('3. Założenia'!$C$56="TAK",ROUND('5. Plan nakładów'!O36*'5. Plan nakładów'!K36,2),0)</f>
        <v>0</v>
      </c>
      <c r="Q36" s="78">
        <f>P36+O36</f>
        <v>0</v>
      </c>
      <c r="R36" s="282"/>
      <c r="S36" s="78">
        <f>IF('3. Założenia'!$C$56="TAK",ROUND('5. Plan nakładów'!R36*'5. Plan nakładów'!K36,2),ROUND('5. Plan nakładów'!R36*'5. Plan nakładów'!K36,2)+ROUND('5. Plan nakładów'!L36*'5. Plan nakładów'!K36,2))</f>
        <v>0</v>
      </c>
      <c r="T36" s="78">
        <f>S36+R36</f>
        <v>0</v>
      </c>
      <c r="U36" s="282"/>
      <c r="V36" s="78">
        <f>IF('3. Założenia'!$C$56="TAK",ROUND('5. Plan nakładów'!U36*'5. Plan nakładów'!K36,2),ROUND('5. Plan nakładów'!U36*'5. Plan nakładów'!K36,2)+ROUND('5. Plan nakładów'!O36*'5. Plan nakładów'!K36,2))</f>
        <v>0</v>
      </c>
      <c r="W36" s="78">
        <f>V36+U36</f>
        <v>0</v>
      </c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>
      <c r="A37" s="31"/>
      <c r="B37" s="343"/>
      <c r="C37" s="19"/>
      <c r="D37" s="354"/>
      <c r="E37" s="429"/>
      <c r="F37" s="429"/>
      <c r="G37" s="371"/>
      <c r="H37" s="371"/>
      <c r="I37" s="371"/>
      <c r="J37" s="371"/>
      <c r="K37" s="132"/>
      <c r="L37" s="371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1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>
      <c r="A38" s="31"/>
      <c r="B38" s="343"/>
      <c r="C38" s="19"/>
      <c r="D38" s="65" t="s">
        <v>50</v>
      </c>
      <c r="E38" s="398" t="str">
        <f>E226</f>
        <v>Pozostałe</v>
      </c>
      <c r="F38" s="399"/>
      <c r="G38" s="37" t="s">
        <v>164</v>
      </c>
      <c r="H38" s="78">
        <f>SUM(H39:H44)</f>
        <v>0</v>
      </c>
      <c r="I38" s="78">
        <f>SUM(I39:I44)</f>
        <v>0</v>
      </c>
      <c r="J38" s="78">
        <f>SUM(J39:J44)</f>
        <v>0</v>
      </c>
      <c r="K38" s="134" t="s">
        <v>101</v>
      </c>
      <c r="L38" s="78">
        <f t="shared" ref="L38:W38" si="5">SUM(L39:L44)</f>
        <v>0</v>
      </c>
      <c r="M38" s="78">
        <f t="shared" si="5"/>
        <v>0</v>
      </c>
      <c r="N38" s="78">
        <f t="shared" si="5"/>
        <v>0</v>
      </c>
      <c r="O38" s="78">
        <f t="shared" si="5"/>
        <v>0</v>
      </c>
      <c r="P38" s="78">
        <f t="shared" si="5"/>
        <v>0</v>
      </c>
      <c r="Q38" s="78">
        <f t="shared" si="5"/>
        <v>0</v>
      </c>
      <c r="R38" s="78">
        <f t="shared" si="5"/>
        <v>0</v>
      </c>
      <c r="S38" s="78">
        <f t="shared" si="5"/>
        <v>0</v>
      </c>
      <c r="T38" s="78">
        <f t="shared" si="5"/>
        <v>0</v>
      </c>
      <c r="U38" s="78">
        <f t="shared" si="5"/>
        <v>0</v>
      </c>
      <c r="V38" s="78">
        <f t="shared" si="5"/>
        <v>0</v>
      </c>
      <c r="W38" s="78">
        <f t="shared" si="5"/>
        <v>0</v>
      </c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>
      <c r="A39" s="31"/>
      <c r="B39" s="343"/>
      <c r="C39" s="19"/>
      <c r="D39" s="270"/>
      <c r="E39" s="424"/>
      <c r="F39" s="425"/>
      <c r="G39" s="38" t="s">
        <v>164</v>
      </c>
      <c r="H39" s="78">
        <f>L39+O39+R39+U39</f>
        <v>0</v>
      </c>
      <c r="I39" s="78">
        <f>ROUND(K39*H39,2)</f>
        <v>0</v>
      </c>
      <c r="J39" s="78">
        <f>I39+H39</f>
        <v>0</v>
      </c>
      <c r="K39" s="274"/>
      <c r="L39" s="282"/>
      <c r="M39" s="78">
        <f>IF('3. Założenia'!$C$56="TAK",ROUND('5. Plan nakładów'!L39*'5. Plan nakładów'!K39,2),0)</f>
        <v>0</v>
      </c>
      <c r="N39" s="78">
        <f>M39+L39</f>
        <v>0</v>
      </c>
      <c r="O39" s="282"/>
      <c r="P39" s="78">
        <f>IF('3. Założenia'!$C$56="TAK",ROUND('5. Plan nakładów'!O39*'5. Plan nakładów'!K39,2),0)</f>
        <v>0</v>
      </c>
      <c r="Q39" s="78">
        <f>P39+O39</f>
        <v>0</v>
      </c>
      <c r="R39" s="282"/>
      <c r="S39" s="78">
        <f>IF('3. Założenia'!$C$56="TAK",ROUND('5. Plan nakładów'!R39*'5. Plan nakładów'!K39,2),ROUND('5. Plan nakładów'!R39*'5. Plan nakładów'!K39,2)+ROUND('5. Plan nakładów'!L39*'5. Plan nakładów'!K39,2))</f>
        <v>0</v>
      </c>
      <c r="T39" s="78">
        <f>S39+R39</f>
        <v>0</v>
      </c>
      <c r="U39" s="282"/>
      <c r="V39" s="78">
        <f>IF('3. Założenia'!$C$56="TAK",ROUND('5. Plan nakładów'!U39*'5. Plan nakładów'!K39,2),ROUND('5. Plan nakładów'!U39*'5. Plan nakładów'!K39,2)+ROUND('5. Plan nakładów'!O39*'5. Plan nakładów'!K39,2))</f>
        <v>0</v>
      </c>
      <c r="W39" s="78">
        <f>V39+U39</f>
        <v>0</v>
      </c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>
      <c r="A40" s="31"/>
      <c r="B40" s="343"/>
      <c r="C40" s="19"/>
      <c r="D40" s="270"/>
      <c r="E40" s="424"/>
      <c r="F40" s="425"/>
      <c r="G40" s="38" t="s">
        <v>164</v>
      </c>
      <c r="H40" s="78">
        <f>L40+O40+R40+U40</f>
        <v>0</v>
      </c>
      <c r="I40" s="78">
        <f>ROUND(K40*H40,2)</f>
        <v>0</v>
      </c>
      <c r="J40" s="78">
        <f>I40+H40</f>
        <v>0</v>
      </c>
      <c r="K40" s="274"/>
      <c r="L40" s="282"/>
      <c r="M40" s="78">
        <f>IF('3. Założenia'!$C$56="TAK",ROUND('5. Plan nakładów'!L40*'5. Plan nakładów'!K40,2),0)</f>
        <v>0</v>
      </c>
      <c r="N40" s="78">
        <f>M40+L40</f>
        <v>0</v>
      </c>
      <c r="O40" s="282"/>
      <c r="P40" s="78">
        <f>IF('3. Założenia'!$C$56="TAK",ROUND('5. Plan nakładów'!O40*'5. Plan nakładów'!K40,2),0)</f>
        <v>0</v>
      </c>
      <c r="Q40" s="78">
        <f>P40+O40</f>
        <v>0</v>
      </c>
      <c r="R40" s="282"/>
      <c r="S40" s="78">
        <f>IF('3. Założenia'!$C$56="TAK",ROUND('5. Plan nakładów'!R40*'5. Plan nakładów'!K40,2),ROUND('5. Plan nakładów'!R40*'5. Plan nakładów'!K40,2)+ROUND('5. Plan nakładów'!L40*'5. Plan nakładów'!K40,2))</f>
        <v>0</v>
      </c>
      <c r="T40" s="78">
        <f>S40+R40</f>
        <v>0</v>
      </c>
      <c r="U40" s="282"/>
      <c r="V40" s="78">
        <f>IF('3. Założenia'!$C$56="TAK",ROUND('5. Plan nakładów'!U40*'5. Plan nakładów'!K40,2),ROUND('5. Plan nakładów'!U40*'5. Plan nakładów'!K40,2)+ROUND('5. Plan nakładów'!O40*'5. Plan nakładów'!K40,2))</f>
        <v>0</v>
      </c>
      <c r="W40" s="78">
        <f>V40+U40</f>
        <v>0</v>
      </c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>
      <c r="A41" s="31"/>
      <c r="B41" s="343"/>
      <c r="C41" s="19"/>
      <c r="D41" s="270"/>
      <c r="E41" s="424"/>
      <c r="F41" s="425"/>
      <c r="G41" s="38" t="s">
        <v>164</v>
      </c>
      <c r="H41" s="78">
        <f>L41+O41+R41+U41</f>
        <v>0</v>
      </c>
      <c r="I41" s="78">
        <f>ROUND(K41*H41,2)</f>
        <v>0</v>
      </c>
      <c r="J41" s="78">
        <f>I41+H41</f>
        <v>0</v>
      </c>
      <c r="K41" s="274"/>
      <c r="L41" s="282"/>
      <c r="M41" s="78">
        <f>IF('3. Założenia'!$C$56="TAK",ROUND('5. Plan nakładów'!L41*'5. Plan nakładów'!K41,2),0)</f>
        <v>0</v>
      </c>
      <c r="N41" s="78">
        <f>M41+L41</f>
        <v>0</v>
      </c>
      <c r="O41" s="282"/>
      <c r="P41" s="78">
        <f>IF('3. Założenia'!$C$56="TAK",ROUND('5. Plan nakładów'!O41*'5. Plan nakładów'!K41,2),0)</f>
        <v>0</v>
      </c>
      <c r="Q41" s="78">
        <f>P41+O41</f>
        <v>0</v>
      </c>
      <c r="R41" s="282"/>
      <c r="S41" s="78">
        <f>IF('3. Założenia'!$C$56="TAK",ROUND('5. Plan nakładów'!R41*'5. Plan nakładów'!K41,2),ROUND('5. Plan nakładów'!R41*'5. Plan nakładów'!K41,2)+ROUND('5. Plan nakładów'!L41*'5. Plan nakładów'!K41,2))</f>
        <v>0</v>
      </c>
      <c r="T41" s="78">
        <f>S41+R41</f>
        <v>0</v>
      </c>
      <c r="U41" s="282"/>
      <c r="V41" s="78">
        <f>IF('3. Założenia'!$C$56="TAK",ROUND('5. Plan nakładów'!U41*'5. Plan nakładów'!K41,2),ROUND('5. Plan nakładów'!U41*'5. Plan nakładów'!K41,2)+ROUND('5. Plan nakładów'!O41*'5. Plan nakładów'!K41,2))</f>
        <v>0</v>
      </c>
      <c r="W41" s="78">
        <f>V41+U41</f>
        <v>0</v>
      </c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>
      <c r="A42" s="31"/>
      <c r="B42" s="343"/>
      <c r="C42" s="19"/>
      <c r="D42" s="270"/>
      <c r="E42" s="424"/>
      <c r="F42" s="425"/>
      <c r="G42" s="38" t="s">
        <v>164</v>
      </c>
      <c r="H42" s="78">
        <f>L42+O42+R42+U42</f>
        <v>0</v>
      </c>
      <c r="I42" s="78">
        <f>ROUND(K42*H42,2)</f>
        <v>0</v>
      </c>
      <c r="J42" s="78">
        <f>I42+H42</f>
        <v>0</v>
      </c>
      <c r="K42" s="274"/>
      <c r="L42" s="282"/>
      <c r="M42" s="78">
        <f>IF('3. Założenia'!$C$56="TAK",ROUND('5. Plan nakładów'!L42*'5. Plan nakładów'!K42,2),0)</f>
        <v>0</v>
      </c>
      <c r="N42" s="78">
        <f>M42+L42</f>
        <v>0</v>
      </c>
      <c r="O42" s="282"/>
      <c r="P42" s="78">
        <f>IF('3. Założenia'!$C$56="TAK",ROUND('5. Plan nakładów'!O42*'5. Plan nakładów'!K42,2),0)</f>
        <v>0</v>
      </c>
      <c r="Q42" s="78">
        <f>P42+O42</f>
        <v>0</v>
      </c>
      <c r="R42" s="282"/>
      <c r="S42" s="78">
        <f>IF('3. Założenia'!$C$56="TAK",ROUND('5. Plan nakładów'!R42*'5. Plan nakładów'!K42,2),ROUND('5. Plan nakładów'!R42*'5. Plan nakładów'!K42,2)+ROUND('5. Plan nakładów'!L42*'5. Plan nakładów'!K42,2))</f>
        <v>0</v>
      </c>
      <c r="T42" s="78">
        <f>S42+R42</f>
        <v>0</v>
      </c>
      <c r="U42" s="282"/>
      <c r="V42" s="78">
        <f>IF('3. Założenia'!$C$56="TAK",ROUND('5. Plan nakładów'!U42*'5. Plan nakładów'!K42,2),ROUND('5. Plan nakładów'!U42*'5. Plan nakładów'!K42,2)+ROUND('5. Plan nakładów'!O42*'5. Plan nakładów'!K42,2))</f>
        <v>0</v>
      </c>
      <c r="W42" s="78">
        <f>V42+U42</f>
        <v>0</v>
      </c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>
      <c r="A43" s="31"/>
      <c r="B43" s="343"/>
      <c r="C43" s="19"/>
      <c r="D43" s="270"/>
      <c r="E43" s="424"/>
      <c r="F43" s="425"/>
      <c r="G43" s="38" t="s">
        <v>164</v>
      </c>
      <c r="H43" s="78">
        <f>L43+O43+R43+U43</f>
        <v>0</v>
      </c>
      <c r="I43" s="78">
        <f>ROUND(K43*H43,2)</f>
        <v>0</v>
      </c>
      <c r="J43" s="78">
        <f>I43+H43</f>
        <v>0</v>
      </c>
      <c r="K43" s="274"/>
      <c r="L43" s="282"/>
      <c r="M43" s="78">
        <f>IF('3. Założenia'!$C$56="TAK",ROUND('5. Plan nakładów'!L43*'5. Plan nakładów'!K43,2),0)</f>
        <v>0</v>
      </c>
      <c r="N43" s="78">
        <f>M43+L43</f>
        <v>0</v>
      </c>
      <c r="O43" s="282"/>
      <c r="P43" s="78">
        <f>IF('3. Założenia'!$C$56="TAK",ROUND('5. Plan nakładów'!O43*'5. Plan nakładów'!K43,2),0)</f>
        <v>0</v>
      </c>
      <c r="Q43" s="78">
        <f>P43+O43</f>
        <v>0</v>
      </c>
      <c r="R43" s="282"/>
      <c r="S43" s="78">
        <f>IF('3. Założenia'!$C$56="TAK",ROUND('5. Plan nakładów'!R43*'5. Plan nakładów'!K43,2),ROUND('5. Plan nakładów'!R43*'5. Plan nakładów'!K43,2)+ROUND('5. Plan nakładów'!L43*'5. Plan nakładów'!K43,2))</f>
        <v>0</v>
      </c>
      <c r="T43" s="78">
        <f>S43+R43</f>
        <v>0</v>
      </c>
      <c r="U43" s="282"/>
      <c r="V43" s="78">
        <f>IF('3. Założenia'!$C$56="TAK",ROUND('5. Plan nakładów'!U43*'5. Plan nakładów'!K43,2),ROUND('5. Plan nakładów'!U43*'5. Plan nakładów'!K43,2)+ROUND('5. Plan nakładów'!O43*'5. Plan nakładów'!K43,2))</f>
        <v>0</v>
      </c>
      <c r="W43" s="78">
        <f>V43+U43</f>
        <v>0</v>
      </c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>
      <c r="A44" s="31"/>
      <c r="B44" s="343"/>
      <c r="C44" s="19"/>
      <c r="D44" s="354"/>
      <c r="E44" s="429"/>
      <c r="F44" s="429"/>
      <c r="G44" s="371"/>
      <c r="H44" s="371"/>
      <c r="I44" s="371"/>
      <c r="J44" s="371"/>
      <c r="K44" s="132"/>
      <c r="L44" s="371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1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 spans="1:33">
      <c r="A45" s="31"/>
      <c r="B45" s="343"/>
      <c r="C45" s="19"/>
      <c r="D45" s="65">
        <v>6</v>
      </c>
      <c r="E45" s="398" t="s">
        <v>76</v>
      </c>
      <c r="F45" s="399"/>
      <c r="G45" s="21" t="s">
        <v>164</v>
      </c>
      <c r="H45" s="75">
        <f>H38+H31+H24+H17+H10</f>
        <v>0</v>
      </c>
      <c r="I45" s="75">
        <f>I38+I31+I24+I17+I10</f>
        <v>0</v>
      </c>
      <c r="J45" s="75">
        <f>J38+J31+J24+J17+J10</f>
        <v>0</v>
      </c>
      <c r="K45" s="134" t="s">
        <v>101</v>
      </c>
      <c r="L45" s="77">
        <f t="shared" ref="L45:W45" si="6">L38+L31+L24+L17+L10</f>
        <v>0</v>
      </c>
      <c r="M45" s="77">
        <f t="shared" si="6"/>
        <v>0</v>
      </c>
      <c r="N45" s="77">
        <f t="shared" si="6"/>
        <v>0</v>
      </c>
      <c r="O45" s="77">
        <f t="shared" si="6"/>
        <v>0</v>
      </c>
      <c r="P45" s="77">
        <f t="shared" si="6"/>
        <v>0</v>
      </c>
      <c r="Q45" s="77">
        <f t="shared" si="6"/>
        <v>0</v>
      </c>
      <c r="R45" s="77">
        <f t="shared" si="6"/>
        <v>0</v>
      </c>
      <c r="S45" s="77">
        <f t="shared" si="6"/>
        <v>0</v>
      </c>
      <c r="T45" s="77">
        <f t="shared" si="6"/>
        <v>0</v>
      </c>
      <c r="U45" s="77">
        <f t="shared" si="6"/>
        <v>0</v>
      </c>
      <c r="V45" s="77">
        <f t="shared" si="6"/>
        <v>0</v>
      </c>
      <c r="W45" s="77">
        <f t="shared" si="6"/>
        <v>0</v>
      </c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>
      <c r="B46" s="3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 spans="1:33">
      <c r="B47" s="343"/>
      <c r="C47" s="43"/>
      <c r="D47" s="43"/>
      <c r="E47" s="43"/>
      <c r="F47" s="43"/>
      <c r="G47" s="43"/>
      <c r="H47" s="432"/>
      <c r="I47" s="432"/>
      <c r="J47" s="432"/>
      <c r="K47" s="432"/>
      <c r="L47" s="432"/>
      <c r="M47" s="432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 spans="1:33" ht="26">
      <c r="B48" s="301" t="s">
        <v>495</v>
      </c>
      <c r="C48" s="47"/>
      <c r="D48" s="45" t="s">
        <v>121</v>
      </c>
      <c r="E48" s="26"/>
      <c r="F48" s="26"/>
      <c r="G48" s="41"/>
      <c r="H48" s="41"/>
      <c r="I48" s="46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 spans="2:33">
      <c r="B49" s="318"/>
      <c r="C49" s="47"/>
      <c r="D49" s="400" t="s">
        <v>139</v>
      </c>
      <c r="E49" s="402"/>
      <c r="F49" s="63"/>
      <c r="G49" s="33" t="s">
        <v>90</v>
      </c>
      <c r="H49" s="63" t="s">
        <v>91</v>
      </c>
      <c r="I49" s="63">
        <f t="shared" ref="I49:W49" si="7">I149</f>
        <v>2024</v>
      </c>
      <c r="J49" s="63">
        <f t="shared" si="7"/>
        <v>2025</v>
      </c>
      <c r="K49" s="63">
        <f t="shared" si="7"/>
        <v>2026</v>
      </c>
      <c r="L49" s="63">
        <f t="shared" si="7"/>
        <v>2027</v>
      </c>
      <c r="M49" s="63">
        <f t="shared" si="7"/>
        <v>2028</v>
      </c>
      <c r="N49" s="63">
        <f t="shared" si="7"/>
        <v>2029</v>
      </c>
      <c r="O49" s="63">
        <f t="shared" si="7"/>
        <v>2030</v>
      </c>
      <c r="P49" s="63">
        <f t="shared" si="7"/>
        <v>2031</v>
      </c>
      <c r="Q49" s="63">
        <f t="shared" si="7"/>
        <v>2032</v>
      </c>
      <c r="R49" s="63">
        <f t="shared" si="7"/>
        <v>2033</v>
      </c>
      <c r="S49" s="63">
        <f t="shared" si="7"/>
        <v>2034</v>
      </c>
      <c r="T49" s="63">
        <f t="shared" si="7"/>
        <v>2035</v>
      </c>
      <c r="U49" s="63">
        <f t="shared" si="7"/>
        <v>2036</v>
      </c>
      <c r="V49" s="63">
        <f t="shared" si="7"/>
        <v>2037</v>
      </c>
      <c r="W49" s="63">
        <f t="shared" si="7"/>
        <v>2038</v>
      </c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 spans="2:33">
      <c r="B50" s="320" t="str">
        <f>IF(H50=H10,"OK","do poprawy")</f>
        <v>OK</v>
      </c>
      <c r="C50" s="47"/>
      <c r="D50" s="136">
        <v>1</v>
      </c>
      <c r="E50" s="430" t="s">
        <v>97</v>
      </c>
      <c r="F50" s="431"/>
      <c r="G50" s="137" t="s">
        <v>164</v>
      </c>
      <c r="H50" s="74">
        <f t="shared" ref="H50:H145" si="8">SUM(I50:W50)</f>
        <v>0</v>
      </c>
      <c r="I50" s="78">
        <f t="shared" ref="I50:W50" si="9">I51+I60</f>
        <v>0</v>
      </c>
      <c r="J50" s="78">
        <f t="shared" si="9"/>
        <v>0</v>
      </c>
      <c r="K50" s="78">
        <f t="shared" si="9"/>
        <v>0</v>
      </c>
      <c r="L50" s="78">
        <f t="shared" si="9"/>
        <v>0</v>
      </c>
      <c r="M50" s="78">
        <f t="shared" si="9"/>
        <v>0</v>
      </c>
      <c r="N50" s="78">
        <f t="shared" si="9"/>
        <v>0</v>
      </c>
      <c r="O50" s="78">
        <f t="shared" si="9"/>
        <v>0</v>
      </c>
      <c r="P50" s="78">
        <f t="shared" si="9"/>
        <v>0</v>
      </c>
      <c r="Q50" s="78">
        <f t="shared" si="9"/>
        <v>0</v>
      </c>
      <c r="R50" s="78">
        <f t="shared" si="9"/>
        <v>0</v>
      </c>
      <c r="S50" s="78">
        <f t="shared" si="9"/>
        <v>0</v>
      </c>
      <c r="T50" s="78">
        <f t="shared" si="9"/>
        <v>0</v>
      </c>
      <c r="U50" s="78">
        <f t="shared" si="9"/>
        <v>0</v>
      </c>
      <c r="V50" s="78">
        <f t="shared" si="9"/>
        <v>0</v>
      </c>
      <c r="W50" s="78">
        <f t="shared" si="9"/>
        <v>0</v>
      </c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 spans="2:33">
      <c r="B51" s="320" t="str">
        <f>IF(H51=L10+O10,"OK","do poprawy")</f>
        <v>OK</v>
      </c>
      <c r="C51" s="47"/>
      <c r="D51" s="39" t="s">
        <v>35</v>
      </c>
      <c r="E51" s="396" t="s">
        <v>87</v>
      </c>
      <c r="F51" s="397"/>
      <c r="G51" s="38" t="s">
        <v>164</v>
      </c>
      <c r="H51" s="74">
        <f t="shared" si="8"/>
        <v>0</v>
      </c>
      <c r="I51" s="78">
        <f t="shared" ref="I51:W51" si="10">I52+I56</f>
        <v>0</v>
      </c>
      <c r="J51" s="78">
        <f t="shared" si="10"/>
        <v>0</v>
      </c>
      <c r="K51" s="78">
        <f t="shared" si="10"/>
        <v>0</v>
      </c>
      <c r="L51" s="78">
        <f t="shared" si="10"/>
        <v>0</v>
      </c>
      <c r="M51" s="78">
        <f t="shared" si="10"/>
        <v>0</v>
      </c>
      <c r="N51" s="78">
        <f t="shared" si="10"/>
        <v>0</v>
      </c>
      <c r="O51" s="78">
        <f t="shared" si="10"/>
        <v>0</v>
      </c>
      <c r="P51" s="78">
        <f t="shared" si="10"/>
        <v>0</v>
      </c>
      <c r="Q51" s="78">
        <f t="shared" si="10"/>
        <v>0</v>
      </c>
      <c r="R51" s="78">
        <f t="shared" si="10"/>
        <v>0</v>
      </c>
      <c r="S51" s="78">
        <f t="shared" si="10"/>
        <v>0</v>
      </c>
      <c r="T51" s="78">
        <f t="shared" si="10"/>
        <v>0</v>
      </c>
      <c r="U51" s="78">
        <f t="shared" si="10"/>
        <v>0</v>
      </c>
      <c r="V51" s="78">
        <f t="shared" si="10"/>
        <v>0</v>
      </c>
      <c r="W51" s="78">
        <f t="shared" si="10"/>
        <v>0</v>
      </c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 spans="2:33">
      <c r="B52" s="320" t="str">
        <f>IF(H52=L10,"OK","do poprawy")</f>
        <v>OK</v>
      </c>
      <c r="C52" s="47"/>
      <c r="D52" s="39" t="s">
        <v>291</v>
      </c>
      <c r="E52" s="392" t="s">
        <v>556</v>
      </c>
      <c r="F52" s="393"/>
      <c r="G52" s="38" t="s">
        <v>164</v>
      </c>
      <c r="H52" s="74">
        <f t="shared" si="8"/>
        <v>0</v>
      </c>
      <c r="I52" s="78">
        <f>I53+I54+I55</f>
        <v>0</v>
      </c>
      <c r="J52" s="78">
        <f t="shared" ref="J52:W52" si="11">J53+J54+J55</f>
        <v>0</v>
      </c>
      <c r="K52" s="78">
        <f t="shared" si="11"/>
        <v>0</v>
      </c>
      <c r="L52" s="78">
        <f t="shared" si="11"/>
        <v>0</v>
      </c>
      <c r="M52" s="78">
        <f t="shared" si="11"/>
        <v>0</v>
      </c>
      <c r="N52" s="78">
        <f t="shared" si="11"/>
        <v>0</v>
      </c>
      <c r="O52" s="78">
        <f t="shared" si="11"/>
        <v>0</v>
      </c>
      <c r="P52" s="78">
        <f t="shared" si="11"/>
        <v>0</v>
      </c>
      <c r="Q52" s="78">
        <f t="shared" si="11"/>
        <v>0</v>
      </c>
      <c r="R52" s="78">
        <f t="shared" si="11"/>
        <v>0</v>
      </c>
      <c r="S52" s="78">
        <f t="shared" si="11"/>
        <v>0</v>
      </c>
      <c r="T52" s="78">
        <f t="shared" si="11"/>
        <v>0</v>
      </c>
      <c r="U52" s="78">
        <f t="shared" si="11"/>
        <v>0</v>
      </c>
      <c r="V52" s="78">
        <f t="shared" si="11"/>
        <v>0</v>
      </c>
      <c r="W52" s="78">
        <f t="shared" si="11"/>
        <v>0</v>
      </c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2:33">
      <c r="B53" s="421"/>
      <c r="C53" s="47"/>
      <c r="D53" s="39"/>
      <c r="E53" s="342" t="s">
        <v>526</v>
      </c>
      <c r="F53" s="373">
        <v>0.23</v>
      </c>
      <c r="G53" s="38" t="s">
        <v>164</v>
      </c>
      <c r="H53" s="351">
        <f t="shared" si="8"/>
        <v>0</v>
      </c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2:33">
      <c r="B54" s="422"/>
      <c r="C54" s="47"/>
      <c r="D54" s="39"/>
      <c r="E54" s="342" t="s">
        <v>526</v>
      </c>
      <c r="F54" s="373">
        <v>0.08</v>
      </c>
      <c r="G54" s="38" t="s">
        <v>164</v>
      </c>
      <c r="H54" s="351">
        <f t="shared" si="8"/>
        <v>0</v>
      </c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 spans="2:33">
      <c r="B55" s="423"/>
      <c r="C55" s="47"/>
      <c r="D55" s="39"/>
      <c r="E55" s="342" t="s">
        <v>526</v>
      </c>
      <c r="F55" s="350">
        <v>0</v>
      </c>
      <c r="G55" s="38" t="s">
        <v>164</v>
      </c>
      <c r="H55" s="351">
        <f t="shared" si="8"/>
        <v>0</v>
      </c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2:33">
      <c r="B56" s="320" t="str">
        <f>IF(H56=O10,"OK","do poprawy")</f>
        <v>OK</v>
      </c>
      <c r="C56" s="47"/>
      <c r="D56" s="39" t="s">
        <v>292</v>
      </c>
      <c r="E56" s="392" t="s">
        <v>288</v>
      </c>
      <c r="F56" s="393"/>
      <c r="G56" s="38" t="s">
        <v>164</v>
      </c>
      <c r="H56" s="74">
        <f t="shared" si="8"/>
        <v>0</v>
      </c>
      <c r="I56" s="78">
        <f t="shared" ref="I56:W56" si="12">I57+I58+I59</f>
        <v>0</v>
      </c>
      <c r="J56" s="78">
        <f t="shared" si="12"/>
        <v>0</v>
      </c>
      <c r="K56" s="78">
        <f t="shared" si="12"/>
        <v>0</v>
      </c>
      <c r="L56" s="78">
        <f t="shared" si="12"/>
        <v>0</v>
      </c>
      <c r="M56" s="78">
        <f t="shared" si="12"/>
        <v>0</v>
      </c>
      <c r="N56" s="78">
        <f t="shared" si="12"/>
        <v>0</v>
      </c>
      <c r="O56" s="78">
        <f t="shared" si="12"/>
        <v>0</v>
      </c>
      <c r="P56" s="78">
        <f t="shared" si="12"/>
        <v>0</v>
      </c>
      <c r="Q56" s="78">
        <f t="shared" si="12"/>
        <v>0</v>
      </c>
      <c r="R56" s="78">
        <f t="shared" si="12"/>
        <v>0</v>
      </c>
      <c r="S56" s="78">
        <f t="shared" si="12"/>
        <v>0</v>
      </c>
      <c r="T56" s="78">
        <f t="shared" si="12"/>
        <v>0</v>
      </c>
      <c r="U56" s="78">
        <f t="shared" si="12"/>
        <v>0</v>
      </c>
      <c r="V56" s="78">
        <f t="shared" si="12"/>
        <v>0</v>
      </c>
      <c r="W56" s="78">
        <f t="shared" si="12"/>
        <v>0</v>
      </c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 spans="2:33">
      <c r="B57" s="421"/>
      <c r="C57" s="47"/>
      <c r="D57" s="39"/>
      <c r="E57" s="342" t="s">
        <v>526</v>
      </c>
      <c r="F57" s="373">
        <v>0.23</v>
      </c>
      <c r="G57" s="38" t="s">
        <v>164</v>
      </c>
      <c r="H57" s="351">
        <f t="shared" si="8"/>
        <v>0</v>
      </c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 spans="2:33">
      <c r="B58" s="422"/>
      <c r="C58" s="47"/>
      <c r="D58" s="39"/>
      <c r="E58" s="342" t="s">
        <v>526</v>
      </c>
      <c r="F58" s="373">
        <v>0.08</v>
      </c>
      <c r="G58" s="38" t="s">
        <v>164</v>
      </c>
      <c r="H58" s="351">
        <f t="shared" si="8"/>
        <v>0</v>
      </c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2:33">
      <c r="B59" s="423"/>
      <c r="C59" s="47"/>
      <c r="D59" s="39"/>
      <c r="E59" s="342" t="s">
        <v>526</v>
      </c>
      <c r="F59" s="350">
        <v>0</v>
      </c>
      <c r="G59" s="38" t="s">
        <v>164</v>
      </c>
      <c r="H59" s="351">
        <f t="shared" si="8"/>
        <v>0</v>
      </c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 spans="2:33">
      <c r="B60" s="320" t="str">
        <f>IF(H60=R10+U10,"OK","do poprawy")</f>
        <v>OK</v>
      </c>
      <c r="C60" s="47"/>
      <c r="D60" s="39" t="s">
        <v>36</v>
      </c>
      <c r="E60" s="392" t="s">
        <v>88</v>
      </c>
      <c r="F60" s="393"/>
      <c r="G60" s="38" t="s">
        <v>164</v>
      </c>
      <c r="H60" s="74">
        <f t="shared" si="8"/>
        <v>0</v>
      </c>
      <c r="I60" s="78">
        <f t="shared" ref="I60:W60" si="13">I61+I65</f>
        <v>0</v>
      </c>
      <c r="J60" s="78">
        <f t="shared" si="13"/>
        <v>0</v>
      </c>
      <c r="K60" s="78">
        <f t="shared" si="13"/>
        <v>0</v>
      </c>
      <c r="L60" s="78">
        <f t="shared" si="13"/>
        <v>0</v>
      </c>
      <c r="M60" s="78">
        <f t="shared" si="13"/>
        <v>0</v>
      </c>
      <c r="N60" s="78">
        <f t="shared" si="13"/>
        <v>0</v>
      </c>
      <c r="O60" s="78">
        <f t="shared" si="13"/>
        <v>0</v>
      </c>
      <c r="P60" s="78">
        <f t="shared" si="13"/>
        <v>0</v>
      </c>
      <c r="Q60" s="78">
        <f t="shared" si="13"/>
        <v>0</v>
      </c>
      <c r="R60" s="78">
        <f t="shared" si="13"/>
        <v>0</v>
      </c>
      <c r="S60" s="78">
        <f t="shared" si="13"/>
        <v>0</v>
      </c>
      <c r="T60" s="78">
        <f t="shared" si="13"/>
        <v>0</v>
      </c>
      <c r="U60" s="78">
        <f t="shared" si="13"/>
        <v>0</v>
      </c>
      <c r="V60" s="78">
        <f t="shared" si="13"/>
        <v>0</v>
      </c>
      <c r="W60" s="78">
        <f t="shared" si="13"/>
        <v>0</v>
      </c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 spans="2:33">
      <c r="B61" s="320" t="str">
        <f>IF(H61=R10,"OK","do poprawy")</f>
        <v>OK</v>
      </c>
      <c r="C61" s="47"/>
      <c r="D61" s="39" t="s">
        <v>293</v>
      </c>
      <c r="E61" s="392" t="s">
        <v>556</v>
      </c>
      <c r="F61" s="393"/>
      <c r="G61" s="38" t="s">
        <v>164</v>
      </c>
      <c r="H61" s="74">
        <f t="shared" si="8"/>
        <v>0</v>
      </c>
      <c r="I61" s="78">
        <f t="shared" ref="I61:W61" si="14">I62+I63+I64</f>
        <v>0</v>
      </c>
      <c r="J61" s="78">
        <f t="shared" si="14"/>
        <v>0</v>
      </c>
      <c r="K61" s="78">
        <f t="shared" si="14"/>
        <v>0</v>
      </c>
      <c r="L61" s="78">
        <f t="shared" si="14"/>
        <v>0</v>
      </c>
      <c r="M61" s="78">
        <f t="shared" si="14"/>
        <v>0</v>
      </c>
      <c r="N61" s="78">
        <f t="shared" si="14"/>
        <v>0</v>
      </c>
      <c r="O61" s="78">
        <f t="shared" si="14"/>
        <v>0</v>
      </c>
      <c r="P61" s="78">
        <f t="shared" si="14"/>
        <v>0</v>
      </c>
      <c r="Q61" s="78">
        <f t="shared" si="14"/>
        <v>0</v>
      </c>
      <c r="R61" s="78">
        <f t="shared" si="14"/>
        <v>0</v>
      </c>
      <c r="S61" s="78">
        <f t="shared" si="14"/>
        <v>0</v>
      </c>
      <c r="T61" s="78">
        <f t="shared" si="14"/>
        <v>0</v>
      </c>
      <c r="U61" s="78">
        <f t="shared" si="14"/>
        <v>0</v>
      </c>
      <c r="V61" s="78">
        <f t="shared" si="14"/>
        <v>0</v>
      </c>
      <c r="W61" s="78">
        <f t="shared" si="14"/>
        <v>0</v>
      </c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 spans="2:33">
      <c r="B62" s="421"/>
      <c r="C62" s="47"/>
      <c r="D62" s="39"/>
      <c r="E62" s="342" t="s">
        <v>526</v>
      </c>
      <c r="F62" s="373">
        <v>0.23</v>
      </c>
      <c r="G62" s="38" t="s">
        <v>164</v>
      </c>
      <c r="H62" s="351">
        <f t="shared" si="8"/>
        <v>0</v>
      </c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 spans="2:33">
      <c r="B63" s="422"/>
      <c r="C63" s="47"/>
      <c r="D63" s="39"/>
      <c r="E63" s="342" t="s">
        <v>526</v>
      </c>
      <c r="F63" s="373">
        <v>0.08</v>
      </c>
      <c r="G63" s="38" t="s">
        <v>164</v>
      </c>
      <c r="H63" s="351">
        <f t="shared" si="8"/>
        <v>0</v>
      </c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  <row r="64" spans="2:33">
      <c r="B64" s="423"/>
      <c r="C64" s="47"/>
      <c r="D64" s="39"/>
      <c r="E64" s="342" t="s">
        <v>526</v>
      </c>
      <c r="F64" s="350">
        <v>0</v>
      </c>
      <c r="G64" s="38" t="s">
        <v>164</v>
      </c>
      <c r="H64" s="351">
        <f t="shared" si="8"/>
        <v>0</v>
      </c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19"/>
      <c r="Y64" s="19"/>
      <c r="Z64" s="19"/>
      <c r="AA64" s="19"/>
      <c r="AB64" s="19"/>
      <c r="AC64" s="19"/>
      <c r="AD64" s="19"/>
      <c r="AE64" s="19"/>
      <c r="AF64" s="19"/>
      <c r="AG64" s="19"/>
    </row>
    <row r="65" spans="2:33">
      <c r="B65" s="320" t="str">
        <f>IF(H65=U10,"OK","do poprawy")</f>
        <v>OK</v>
      </c>
      <c r="C65" s="47"/>
      <c r="D65" s="39" t="s">
        <v>294</v>
      </c>
      <c r="E65" s="396" t="s">
        <v>288</v>
      </c>
      <c r="F65" s="397"/>
      <c r="G65" s="38" t="s">
        <v>164</v>
      </c>
      <c r="H65" s="74">
        <f t="shared" si="8"/>
        <v>0</v>
      </c>
      <c r="I65" s="78">
        <f t="shared" ref="I65:W65" si="15">I66+I67+I68</f>
        <v>0</v>
      </c>
      <c r="J65" s="78">
        <f t="shared" si="15"/>
        <v>0</v>
      </c>
      <c r="K65" s="78">
        <f t="shared" si="15"/>
        <v>0</v>
      </c>
      <c r="L65" s="78">
        <f t="shared" si="15"/>
        <v>0</v>
      </c>
      <c r="M65" s="78">
        <f t="shared" si="15"/>
        <v>0</v>
      </c>
      <c r="N65" s="78">
        <f t="shared" si="15"/>
        <v>0</v>
      </c>
      <c r="O65" s="78">
        <f t="shared" si="15"/>
        <v>0</v>
      </c>
      <c r="P65" s="78">
        <f t="shared" si="15"/>
        <v>0</v>
      </c>
      <c r="Q65" s="78">
        <f t="shared" si="15"/>
        <v>0</v>
      </c>
      <c r="R65" s="78">
        <f t="shared" si="15"/>
        <v>0</v>
      </c>
      <c r="S65" s="78">
        <f t="shared" si="15"/>
        <v>0</v>
      </c>
      <c r="T65" s="78">
        <f t="shared" si="15"/>
        <v>0</v>
      </c>
      <c r="U65" s="78">
        <f t="shared" si="15"/>
        <v>0</v>
      </c>
      <c r="V65" s="78">
        <f t="shared" si="15"/>
        <v>0</v>
      </c>
      <c r="W65" s="78">
        <f t="shared" si="15"/>
        <v>0</v>
      </c>
      <c r="X65" s="19"/>
      <c r="Y65" s="19"/>
      <c r="Z65" s="19"/>
      <c r="AA65" s="19"/>
      <c r="AB65" s="19"/>
      <c r="AC65" s="19"/>
      <c r="AD65" s="19"/>
      <c r="AE65" s="19"/>
      <c r="AF65" s="19"/>
      <c r="AG65" s="19"/>
    </row>
    <row r="66" spans="2:33">
      <c r="B66" s="421"/>
      <c r="C66" s="47"/>
      <c r="D66" s="39"/>
      <c r="E66" s="342" t="s">
        <v>526</v>
      </c>
      <c r="F66" s="373">
        <v>0.23</v>
      </c>
      <c r="G66" s="38" t="s">
        <v>164</v>
      </c>
      <c r="H66" s="351">
        <f t="shared" si="8"/>
        <v>0</v>
      </c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19"/>
      <c r="Y66" s="19"/>
      <c r="Z66" s="19"/>
      <c r="AA66" s="19"/>
      <c r="AB66" s="19"/>
      <c r="AC66" s="19"/>
      <c r="AD66" s="19"/>
      <c r="AE66" s="19"/>
      <c r="AF66" s="19"/>
      <c r="AG66" s="19"/>
    </row>
    <row r="67" spans="2:33">
      <c r="B67" s="422"/>
      <c r="C67" s="47"/>
      <c r="D67" s="39"/>
      <c r="E67" s="342" t="s">
        <v>526</v>
      </c>
      <c r="F67" s="373">
        <v>0.08</v>
      </c>
      <c r="G67" s="38" t="s">
        <v>164</v>
      </c>
      <c r="H67" s="351">
        <f t="shared" si="8"/>
        <v>0</v>
      </c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2"/>
      <c r="U67" s="282"/>
      <c r="V67" s="282"/>
      <c r="W67" s="282"/>
      <c r="X67" s="19"/>
      <c r="Y67" s="19"/>
      <c r="Z67" s="19"/>
      <c r="AA67" s="19"/>
      <c r="AB67" s="19"/>
      <c r="AC67" s="19"/>
      <c r="AD67" s="19"/>
      <c r="AE67" s="19"/>
      <c r="AF67" s="19"/>
      <c r="AG67" s="19"/>
    </row>
    <row r="68" spans="2:33">
      <c r="B68" s="423"/>
      <c r="C68" s="47"/>
      <c r="D68" s="39"/>
      <c r="E68" s="342" t="s">
        <v>526</v>
      </c>
      <c r="F68" s="350">
        <v>0</v>
      </c>
      <c r="G68" s="38" t="s">
        <v>164</v>
      </c>
      <c r="H68" s="351">
        <f t="shared" si="8"/>
        <v>0</v>
      </c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19"/>
      <c r="Y68" s="19"/>
      <c r="Z68" s="19"/>
      <c r="AA68" s="19"/>
      <c r="AB68" s="19"/>
      <c r="AC68" s="19"/>
      <c r="AD68" s="19"/>
      <c r="AE68" s="19"/>
      <c r="AF68" s="19"/>
      <c r="AG68" s="19"/>
    </row>
    <row r="69" spans="2:33">
      <c r="B69" s="320" t="str">
        <f>IF(H69=H17,"OK","do poprawy")</f>
        <v>OK</v>
      </c>
      <c r="C69" s="47"/>
      <c r="D69" s="136">
        <v>2</v>
      </c>
      <c r="E69" s="430" t="s">
        <v>92</v>
      </c>
      <c r="F69" s="431"/>
      <c r="G69" s="137" t="s">
        <v>164</v>
      </c>
      <c r="H69" s="74">
        <f t="shared" si="8"/>
        <v>0</v>
      </c>
      <c r="I69" s="78">
        <f t="shared" ref="I69:W69" si="16">I70+I79</f>
        <v>0</v>
      </c>
      <c r="J69" s="78">
        <f t="shared" si="16"/>
        <v>0</v>
      </c>
      <c r="K69" s="78">
        <f t="shared" si="16"/>
        <v>0</v>
      </c>
      <c r="L69" s="78">
        <f t="shared" si="16"/>
        <v>0</v>
      </c>
      <c r="M69" s="78">
        <f t="shared" si="16"/>
        <v>0</v>
      </c>
      <c r="N69" s="78">
        <f t="shared" si="16"/>
        <v>0</v>
      </c>
      <c r="O69" s="78">
        <f t="shared" si="16"/>
        <v>0</v>
      </c>
      <c r="P69" s="78">
        <f t="shared" si="16"/>
        <v>0</v>
      </c>
      <c r="Q69" s="78">
        <f t="shared" si="16"/>
        <v>0</v>
      </c>
      <c r="R69" s="78">
        <f t="shared" si="16"/>
        <v>0</v>
      </c>
      <c r="S69" s="78">
        <f t="shared" si="16"/>
        <v>0</v>
      </c>
      <c r="T69" s="78">
        <f t="shared" si="16"/>
        <v>0</v>
      </c>
      <c r="U69" s="78">
        <f t="shared" si="16"/>
        <v>0</v>
      </c>
      <c r="V69" s="78">
        <f t="shared" si="16"/>
        <v>0</v>
      </c>
      <c r="W69" s="78">
        <f t="shared" si="16"/>
        <v>0</v>
      </c>
      <c r="X69" s="19"/>
      <c r="Y69" s="19"/>
      <c r="Z69" s="19"/>
      <c r="AA69" s="19"/>
      <c r="AB69" s="19"/>
      <c r="AC69" s="19"/>
      <c r="AD69" s="19"/>
      <c r="AE69" s="19"/>
      <c r="AF69" s="19"/>
      <c r="AG69" s="19"/>
    </row>
    <row r="70" spans="2:33">
      <c r="B70" s="320" t="str">
        <f>IF(H70=L17+O17,"OK","do poprawy")</f>
        <v>OK</v>
      </c>
      <c r="C70" s="47"/>
      <c r="D70" s="39" t="s">
        <v>35</v>
      </c>
      <c r="E70" s="396" t="s">
        <v>87</v>
      </c>
      <c r="F70" s="397"/>
      <c r="G70" s="38" t="s">
        <v>164</v>
      </c>
      <c r="H70" s="74">
        <f t="shared" si="8"/>
        <v>0</v>
      </c>
      <c r="I70" s="78">
        <f t="shared" ref="I70:W70" si="17">I71+I75</f>
        <v>0</v>
      </c>
      <c r="J70" s="78">
        <f t="shared" si="17"/>
        <v>0</v>
      </c>
      <c r="K70" s="78">
        <f t="shared" si="17"/>
        <v>0</v>
      </c>
      <c r="L70" s="78">
        <f t="shared" si="17"/>
        <v>0</v>
      </c>
      <c r="M70" s="78">
        <f t="shared" si="17"/>
        <v>0</v>
      </c>
      <c r="N70" s="78">
        <f t="shared" si="17"/>
        <v>0</v>
      </c>
      <c r="O70" s="78">
        <f t="shared" si="17"/>
        <v>0</v>
      </c>
      <c r="P70" s="78">
        <f t="shared" si="17"/>
        <v>0</v>
      </c>
      <c r="Q70" s="78">
        <f t="shared" si="17"/>
        <v>0</v>
      </c>
      <c r="R70" s="78">
        <f t="shared" si="17"/>
        <v>0</v>
      </c>
      <c r="S70" s="78">
        <f t="shared" si="17"/>
        <v>0</v>
      </c>
      <c r="T70" s="78">
        <f t="shared" si="17"/>
        <v>0</v>
      </c>
      <c r="U70" s="78">
        <f t="shared" si="17"/>
        <v>0</v>
      </c>
      <c r="V70" s="78">
        <f t="shared" si="17"/>
        <v>0</v>
      </c>
      <c r="W70" s="78">
        <f t="shared" si="17"/>
        <v>0</v>
      </c>
      <c r="X70" s="19"/>
      <c r="Y70" s="19"/>
      <c r="Z70" s="19"/>
      <c r="AA70" s="19"/>
      <c r="AB70" s="19"/>
      <c r="AC70" s="19"/>
      <c r="AD70" s="19"/>
      <c r="AE70" s="19"/>
      <c r="AF70" s="19"/>
      <c r="AG70" s="19"/>
    </row>
    <row r="71" spans="2:33">
      <c r="B71" s="320" t="str">
        <f>IF(H71=L17,"OK","do poprawy")</f>
        <v>OK</v>
      </c>
      <c r="C71" s="47"/>
      <c r="D71" s="39" t="s">
        <v>291</v>
      </c>
      <c r="E71" s="392" t="s">
        <v>556</v>
      </c>
      <c r="F71" s="393"/>
      <c r="G71" s="38" t="s">
        <v>164</v>
      </c>
      <c r="H71" s="74">
        <f t="shared" si="8"/>
        <v>0</v>
      </c>
      <c r="I71" s="78">
        <f t="shared" ref="I71:W71" si="18">I72+I73+I74</f>
        <v>0</v>
      </c>
      <c r="J71" s="78">
        <f t="shared" si="18"/>
        <v>0</v>
      </c>
      <c r="K71" s="78">
        <f t="shared" si="18"/>
        <v>0</v>
      </c>
      <c r="L71" s="78">
        <f t="shared" si="18"/>
        <v>0</v>
      </c>
      <c r="M71" s="78">
        <f t="shared" si="18"/>
        <v>0</v>
      </c>
      <c r="N71" s="78">
        <f t="shared" si="18"/>
        <v>0</v>
      </c>
      <c r="O71" s="78">
        <f t="shared" si="18"/>
        <v>0</v>
      </c>
      <c r="P71" s="78">
        <f t="shared" si="18"/>
        <v>0</v>
      </c>
      <c r="Q71" s="78">
        <f t="shared" si="18"/>
        <v>0</v>
      </c>
      <c r="R71" s="78">
        <f t="shared" si="18"/>
        <v>0</v>
      </c>
      <c r="S71" s="78">
        <f t="shared" si="18"/>
        <v>0</v>
      </c>
      <c r="T71" s="78">
        <f t="shared" si="18"/>
        <v>0</v>
      </c>
      <c r="U71" s="78">
        <f t="shared" si="18"/>
        <v>0</v>
      </c>
      <c r="V71" s="78">
        <f t="shared" si="18"/>
        <v>0</v>
      </c>
      <c r="W71" s="78">
        <f t="shared" si="18"/>
        <v>0</v>
      </c>
      <c r="X71" s="19"/>
      <c r="Y71" s="19"/>
      <c r="Z71" s="19"/>
      <c r="AA71" s="19"/>
      <c r="AB71" s="19"/>
      <c r="AC71" s="19"/>
      <c r="AD71" s="19"/>
      <c r="AE71" s="19"/>
      <c r="AF71" s="19"/>
      <c r="AG71" s="19"/>
    </row>
    <row r="72" spans="2:33">
      <c r="B72" s="421"/>
      <c r="C72" s="47"/>
      <c r="D72" s="39"/>
      <c r="E72" s="342" t="s">
        <v>526</v>
      </c>
      <c r="F72" s="373">
        <v>0.23</v>
      </c>
      <c r="G72" s="38" t="s">
        <v>164</v>
      </c>
      <c r="H72" s="351">
        <f t="shared" si="8"/>
        <v>0</v>
      </c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19"/>
      <c r="Y72" s="19"/>
      <c r="Z72" s="19"/>
      <c r="AA72" s="19"/>
      <c r="AB72" s="19"/>
      <c r="AC72" s="19"/>
      <c r="AD72" s="19"/>
      <c r="AE72" s="19"/>
      <c r="AF72" s="19"/>
      <c r="AG72" s="19"/>
    </row>
    <row r="73" spans="2:33">
      <c r="B73" s="422"/>
      <c r="C73" s="47"/>
      <c r="D73" s="39"/>
      <c r="E73" s="342" t="s">
        <v>526</v>
      </c>
      <c r="F73" s="373">
        <v>0.08</v>
      </c>
      <c r="G73" s="38" t="s">
        <v>164</v>
      </c>
      <c r="H73" s="351">
        <f t="shared" si="8"/>
        <v>0</v>
      </c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19"/>
      <c r="Y73" s="19"/>
      <c r="Z73" s="19"/>
      <c r="AA73" s="19"/>
      <c r="AB73" s="19"/>
      <c r="AC73" s="19"/>
      <c r="AD73" s="19"/>
      <c r="AE73" s="19"/>
      <c r="AF73" s="19"/>
      <c r="AG73" s="19"/>
    </row>
    <row r="74" spans="2:33">
      <c r="B74" s="423"/>
      <c r="C74" s="47"/>
      <c r="D74" s="39"/>
      <c r="E74" s="342" t="s">
        <v>526</v>
      </c>
      <c r="F74" s="350">
        <v>0</v>
      </c>
      <c r="G74" s="38" t="s">
        <v>164</v>
      </c>
      <c r="H74" s="351">
        <f t="shared" si="8"/>
        <v>0</v>
      </c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19"/>
      <c r="Y74" s="19"/>
      <c r="Z74" s="19"/>
      <c r="AA74" s="19"/>
      <c r="AB74" s="19"/>
      <c r="AC74" s="19"/>
      <c r="AD74" s="19"/>
      <c r="AE74" s="19"/>
      <c r="AF74" s="19"/>
      <c r="AG74" s="19"/>
    </row>
    <row r="75" spans="2:33">
      <c r="B75" s="320" t="str">
        <f>IF(H75=O17,"OK","do poprawy")</f>
        <v>OK</v>
      </c>
      <c r="C75" s="47"/>
      <c r="D75" s="39" t="s">
        <v>292</v>
      </c>
      <c r="E75" s="392" t="s">
        <v>288</v>
      </c>
      <c r="F75" s="393"/>
      <c r="G75" s="38" t="s">
        <v>164</v>
      </c>
      <c r="H75" s="74">
        <f t="shared" si="8"/>
        <v>0</v>
      </c>
      <c r="I75" s="78">
        <f t="shared" ref="I75:W75" si="19">I76+I77+I78</f>
        <v>0</v>
      </c>
      <c r="J75" s="78">
        <f t="shared" si="19"/>
        <v>0</v>
      </c>
      <c r="K75" s="78">
        <f t="shared" si="19"/>
        <v>0</v>
      </c>
      <c r="L75" s="78">
        <f t="shared" si="19"/>
        <v>0</v>
      </c>
      <c r="M75" s="78">
        <f t="shared" si="19"/>
        <v>0</v>
      </c>
      <c r="N75" s="78">
        <f t="shared" si="19"/>
        <v>0</v>
      </c>
      <c r="O75" s="78">
        <f t="shared" si="19"/>
        <v>0</v>
      </c>
      <c r="P75" s="78">
        <f t="shared" si="19"/>
        <v>0</v>
      </c>
      <c r="Q75" s="78">
        <f t="shared" si="19"/>
        <v>0</v>
      </c>
      <c r="R75" s="78">
        <f t="shared" si="19"/>
        <v>0</v>
      </c>
      <c r="S75" s="78">
        <f t="shared" si="19"/>
        <v>0</v>
      </c>
      <c r="T75" s="78">
        <f t="shared" si="19"/>
        <v>0</v>
      </c>
      <c r="U75" s="78">
        <f t="shared" si="19"/>
        <v>0</v>
      </c>
      <c r="V75" s="78">
        <f t="shared" si="19"/>
        <v>0</v>
      </c>
      <c r="W75" s="78">
        <f t="shared" si="19"/>
        <v>0</v>
      </c>
      <c r="X75" s="19"/>
      <c r="Y75" s="19"/>
      <c r="Z75" s="19"/>
      <c r="AA75" s="19"/>
      <c r="AB75" s="19"/>
      <c r="AC75" s="19"/>
      <c r="AD75" s="19"/>
      <c r="AE75" s="19"/>
      <c r="AF75" s="19"/>
      <c r="AG75" s="19"/>
    </row>
    <row r="76" spans="2:33">
      <c r="B76" s="421"/>
      <c r="C76" s="47"/>
      <c r="D76" s="39"/>
      <c r="E76" s="342" t="s">
        <v>526</v>
      </c>
      <c r="F76" s="373">
        <v>0.23</v>
      </c>
      <c r="G76" s="38" t="s">
        <v>164</v>
      </c>
      <c r="H76" s="351">
        <f t="shared" si="8"/>
        <v>0</v>
      </c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19"/>
      <c r="Y76" s="19"/>
      <c r="Z76" s="19"/>
      <c r="AA76" s="19"/>
      <c r="AB76" s="19"/>
      <c r="AC76" s="19"/>
      <c r="AD76" s="19"/>
      <c r="AE76" s="19"/>
      <c r="AF76" s="19"/>
      <c r="AG76" s="19"/>
    </row>
    <row r="77" spans="2:33">
      <c r="B77" s="422"/>
      <c r="C77" s="47"/>
      <c r="D77" s="39"/>
      <c r="E77" s="342" t="s">
        <v>526</v>
      </c>
      <c r="F77" s="373">
        <v>0.08</v>
      </c>
      <c r="G77" s="38" t="s">
        <v>164</v>
      </c>
      <c r="H77" s="351">
        <f t="shared" si="8"/>
        <v>0</v>
      </c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19"/>
      <c r="Y77" s="19"/>
      <c r="Z77" s="19"/>
      <c r="AA77" s="19"/>
      <c r="AB77" s="19"/>
      <c r="AC77" s="19"/>
      <c r="AD77" s="19"/>
      <c r="AE77" s="19"/>
      <c r="AF77" s="19"/>
      <c r="AG77" s="19"/>
    </row>
    <row r="78" spans="2:33">
      <c r="B78" s="423"/>
      <c r="C78" s="47"/>
      <c r="D78" s="39"/>
      <c r="E78" s="342" t="s">
        <v>526</v>
      </c>
      <c r="F78" s="350">
        <v>0</v>
      </c>
      <c r="G78" s="38" t="s">
        <v>164</v>
      </c>
      <c r="H78" s="351">
        <f t="shared" si="8"/>
        <v>0</v>
      </c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19"/>
      <c r="Y78" s="19"/>
      <c r="Z78" s="19"/>
      <c r="AA78" s="19"/>
      <c r="AB78" s="19"/>
      <c r="AC78" s="19"/>
      <c r="AD78" s="19"/>
      <c r="AE78" s="19"/>
      <c r="AF78" s="19"/>
      <c r="AG78" s="19"/>
    </row>
    <row r="79" spans="2:33">
      <c r="B79" s="320" t="str">
        <f>IF(H79=R17+U17,"OK","do poprawy")</f>
        <v>OK</v>
      </c>
      <c r="C79" s="47"/>
      <c r="D79" s="39" t="s">
        <v>36</v>
      </c>
      <c r="E79" s="392" t="s">
        <v>88</v>
      </c>
      <c r="F79" s="393"/>
      <c r="G79" s="38" t="s">
        <v>164</v>
      </c>
      <c r="H79" s="74">
        <f t="shared" si="8"/>
        <v>0</v>
      </c>
      <c r="I79" s="78">
        <f t="shared" ref="I79:W79" si="20">I80+I84</f>
        <v>0</v>
      </c>
      <c r="J79" s="78">
        <f t="shared" si="20"/>
        <v>0</v>
      </c>
      <c r="K79" s="78">
        <f t="shared" si="20"/>
        <v>0</v>
      </c>
      <c r="L79" s="78">
        <f t="shared" si="20"/>
        <v>0</v>
      </c>
      <c r="M79" s="78">
        <f t="shared" si="20"/>
        <v>0</v>
      </c>
      <c r="N79" s="78">
        <f t="shared" si="20"/>
        <v>0</v>
      </c>
      <c r="O79" s="78">
        <f t="shared" si="20"/>
        <v>0</v>
      </c>
      <c r="P79" s="78">
        <f t="shared" si="20"/>
        <v>0</v>
      </c>
      <c r="Q79" s="78">
        <f t="shared" si="20"/>
        <v>0</v>
      </c>
      <c r="R79" s="78">
        <f t="shared" si="20"/>
        <v>0</v>
      </c>
      <c r="S79" s="78">
        <f t="shared" si="20"/>
        <v>0</v>
      </c>
      <c r="T79" s="78">
        <f t="shared" si="20"/>
        <v>0</v>
      </c>
      <c r="U79" s="78">
        <f t="shared" si="20"/>
        <v>0</v>
      </c>
      <c r="V79" s="78">
        <f t="shared" si="20"/>
        <v>0</v>
      </c>
      <c r="W79" s="78">
        <f t="shared" si="20"/>
        <v>0</v>
      </c>
      <c r="X79" s="19"/>
      <c r="Y79" s="19"/>
      <c r="Z79" s="19"/>
      <c r="AA79" s="19"/>
      <c r="AB79" s="19"/>
      <c r="AC79" s="19"/>
      <c r="AD79" s="19"/>
      <c r="AE79" s="19"/>
      <c r="AF79" s="19"/>
      <c r="AG79" s="19"/>
    </row>
    <row r="80" spans="2:33">
      <c r="B80" s="320" t="str">
        <f>IF(H80=R17,"OK","do poprawy")</f>
        <v>OK</v>
      </c>
      <c r="C80" s="47"/>
      <c r="D80" s="39" t="s">
        <v>293</v>
      </c>
      <c r="E80" s="392" t="s">
        <v>556</v>
      </c>
      <c r="F80" s="393"/>
      <c r="G80" s="38" t="s">
        <v>164</v>
      </c>
      <c r="H80" s="74">
        <f t="shared" si="8"/>
        <v>0</v>
      </c>
      <c r="I80" s="78">
        <f t="shared" ref="I80:W80" si="21">I81+I82+I83</f>
        <v>0</v>
      </c>
      <c r="J80" s="78">
        <f t="shared" si="21"/>
        <v>0</v>
      </c>
      <c r="K80" s="78">
        <f t="shared" si="21"/>
        <v>0</v>
      </c>
      <c r="L80" s="78">
        <f t="shared" si="21"/>
        <v>0</v>
      </c>
      <c r="M80" s="78">
        <f t="shared" si="21"/>
        <v>0</v>
      </c>
      <c r="N80" s="78">
        <f t="shared" si="21"/>
        <v>0</v>
      </c>
      <c r="O80" s="78">
        <f t="shared" si="21"/>
        <v>0</v>
      </c>
      <c r="P80" s="78">
        <f t="shared" si="21"/>
        <v>0</v>
      </c>
      <c r="Q80" s="78">
        <f t="shared" si="21"/>
        <v>0</v>
      </c>
      <c r="R80" s="78">
        <f t="shared" si="21"/>
        <v>0</v>
      </c>
      <c r="S80" s="78">
        <f t="shared" si="21"/>
        <v>0</v>
      </c>
      <c r="T80" s="78">
        <f t="shared" si="21"/>
        <v>0</v>
      </c>
      <c r="U80" s="78">
        <f t="shared" si="21"/>
        <v>0</v>
      </c>
      <c r="V80" s="78">
        <f t="shared" si="21"/>
        <v>0</v>
      </c>
      <c r="W80" s="78">
        <f t="shared" si="21"/>
        <v>0</v>
      </c>
      <c r="X80" s="19"/>
      <c r="Y80" s="19"/>
      <c r="Z80" s="19"/>
      <c r="AA80" s="19"/>
      <c r="AB80" s="19"/>
      <c r="AC80" s="19"/>
      <c r="AD80" s="19"/>
      <c r="AE80" s="19"/>
      <c r="AF80" s="19"/>
      <c r="AG80" s="19"/>
    </row>
    <row r="81" spans="2:33">
      <c r="B81" s="421"/>
      <c r="C81" s="47"/>
      <c r="D81" s="39"/>
      <c r="E81" s="342" t="s">
        <v>526</v>
      </c>
      <c r="F81" s="373">
        <v>0.23</v>
      </c>
      <c r="G81" s="38" t="s">
        <v>164</v>
      </c>
      <c r="H81" s="351">
        <f t="shared" si="8"/>
        <v>0</v>
      </c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19"/>
      <c r="Y81" s="19"/>
      <c r="Z81" s="19"/>
      <c r="AA81" s="19"/>
      <c r="AB81" s="19"/>
      <c r="AC81" s="19"/>
      <c r="AD81" s="19"/>
      <c r="AE81" s="19"/>
      <c r="AF81" s="19"/>
      <c r="AG81" s="19"/>
    </row>
    <row r="82" spans="2:33">
      <c r="B82" s="422"/>
      <c r="C82" s="47"/>
      <c r="D82" s="39"/>
      <c r="E82" s="342" t="s">
        <v>526</v>
      </c>
      <c r="F82" s="373">
        <v>0.08</v>
      </c>
      <c r="G82" s="38" t="s">
        <v>164</v>
      </c>
      <c r="H82" s="351">
        <f t="shared" si="8"/>
        <v>0</v>
      </c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19"/>
      <c r="Y82" s="19"/>
      <c r="Z82" s="19"/>
      <c r="AA82" s="19"/>
      <c r="AB82" s="19"/>
      <c r="AC82" s="19"/>
      <c r="AD82" s="19"/>
      <c r="AE82" s="19"/>
      <c r="AF82" s="19"/>
      <c r="AG82" s="19"/>
    </row>
    <row r="83" spans="2:33">
      <c r="B83" s="423"/>
      <c r="C83" s="47"/>
      <c r="D83" s="39"/>
      <c r="E83" s="342" t="s">
        <v>526</v>
      </c>
      <c r="F83" s="350">
        <v>0</v>
      </c>
      <c r="G83" s="38" t="s">
        <v>164</v>
      </c>
      <c r="H83" s="351">
        <f t="shared" si="8"/>
        <v>0</v>
      </c>
      <c r="I83" s="282"/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282"/>
      <c r="X83" s="19"/>
      <c r="Y83" s="19"/>
      <c r="Z83" s="19"/>
      <c r="AA83" s="19"/>
      <c r="AB83" s="19"/>
      <c r="AC83" s="19"/>
      <c r="AD83" s="19"/>
      <c r="AE83" s="19"/>
      <c r="AF83" s="19"/>
      <c r="AG83" s="19"/>
    </row>
    <row r="84" spans="2:33">
      <c r="B84" s="320" t="str">
        <f>IF(H84=U17,"OK","do poprawy")</f>
        <v>OK</v>
      </c>
      <c r="C84" s="47"/>
      <c r="D84" s="39" t="s">
        <v>294</v>
      </c>
      <c r="E84" s="396" t="s">
        <v>288</v>
      </c>
      <c r="F84" s="397"/>
      <c r="G84" s="38" t="s">
        <v>164</v>
      </c>
      <c r="H84" s="74">
        <f t="shared" si="8"/>
        <v>0</v>
      </c>
      <c r="I84" s="78">
        <f t="shared" ref="I84:W84" si="22">I85+I86+I87</f>
        <v>0</v>
      </c>
      <c r="J84" s="78">
        <f t="shared" si="22"/>
        <v>0</v>
      </c>
      <c r="K84" s="78">
        <f t="shared" si="22"/>
        <v>0</v>
      </c>
      <c r="L84" s="78">
        <f t="shared" si="22"/>
        <v>0</v>
      </c>
      <c r="M84" s="78">
        <f t="shared" si="22"/>
        <v>0</v>
      </c>
      <c r="N84" s="78">
        <f t="shared" si="22"/>
        <v>0</v>
      </c>
      <c r="O84" s="78">
        <f t="shared" si="22"/>
        <v>0</v>
      </c>
      <c r="P84" s="78">
        <f t="shared" si="22"/>
        <v>0</v>
      </c>
      <c r="Q84" s="78">
        <f t="shared" si="22"/>
        <v>0</v>
      </c>
      <c r="R84" s="78">
        <f t="shared" si="22"/>
        <v>0</v>
      </c>
      <c r="S84" s="78">
        <f t="shared" si="22"/>
        <v>0</v>
      </c>
      <c r="T84" s="78">
        <f t="shared" si="22"/>
        <v>0</v>
      </c>
      <c r="U84" s="78">
        <f t="shared" si="22"/>
        <v>0</v>
      </c>
      <c r="V84" s="78">
        <f t="shared" si="22"/>
        <v>0</v>
      </c>
      <c r="W84" s="78">
        <f t="shared" si="22"/>
        <v>0</v>
      </c>
      <c r="X84" s="19"/>
      <c r="Y84" s="19"/>
      <c r="Z84" s="19"/>
      <c r="AA84" s="19"/>
      <c r="AB84" s="19"/>
      <c r="AC84" s="19"/>
      <c r="AD84" s="19"/>
      <c r="AE84" s="19"/>
      <c r="AF84" s="19"/>
      <c r="AG84" s="19"/>
    </row>
    <row r="85" spans="2:33">
      <c r="B85" s="421"/>
      <c r="C85" s="47"/>
      <c r="D85" s="39"/>
      <c r="E85" s="342" t="s">
        <v>526</v>
      </c>
      <c r="F85" s="373">
        <v>0.23</v>
      </c>
      <c r="G85" s="38" t="s">
        <v>164</v>
      </c>
      <c r="H85" s="351">
        <f t="shared" si="8"/>
        <v>0</v>
      </c>
      <c r="I85" s="282"/>
      <c r="J85" s="282"/>
      <c r="K85" s="282"/>
      <c r="L85" s="282"/>
      <c r="M85" s="282"/>
      <c r="N85" s="282"/>
      <c r="O85" s="282"/>
      <c r="P85" s="282"/>
      <c r="Q85" s="282"/>
      <c r="R85" s="282"/>
      <c r="S85" s="282"/>
      <c r="T85" s="282"/>
      <c r="U85" s="282"/>
      <c r="V85" s="282"/>
      <c r="W85" s="282"/>
      <c r="X85" s="19"/>
      <c r="Y85" s="19"/>
      <c r="Z85" s="19"/>
      <c r="AA85" s="19"/>
      <c r="AB85" s="19"/>
      <c r="AC85" s="19"/>
      <c r="AD85" s="19"/>
      <c r="AE85" s="19"/>
      <c r="AF85" s="19"/>
      <c r="AG85" s="19"/>
    </row>
    <row r="86" spans="2:33">
      <c r="B86" s="422"/>
      <c r="C86" s="47"/>
      <c r="D86" s="39"/>
      <c r="E86" s="342" t="s">
        <v>526</v>
      </c>
      <c r="F86" s="373">
        <v>0.08</v>
      </c>
      <c r="G86" s="38" t="s">
        <v>164</v>
      </c>
      <c r="H86" s="351">
        <f t="shared" si="8"/>
        <v>0</v>
      </c>
      <c r="I86" s="282"/>
      <c r="J86" s="282"/>
      <c r="K86" s="282"/>
      <c r="L86" s="282"/>
      <c r="M86" s="282"/>
      <c r="N86" s="282"/>
      <c r="O86" s="282"/>
      <c r="P86" s="282"/>
      <c r="Q86" s="282"/>
      <c r="R86" s="282"/>
      <c r="S86" s="282"/>
      <c r="T86" s="282"/>
      <c r="U86" s="282"/>
      <c r="V86" s="282"/>
      <c r="W86" s="282"/>
      <c r="X86" s="19"/>
      <c r="Y86" s="19"/>
      <c r="Z86" s="19"/>
      <c r="AA86" s="19"/>
      <c r="AB86" s="19"/>
      <c r="AC86" s="19"/>
      <c r="AD86" s="19"/>
      <c r="AE86" s="19"/>
      <c r="AF86" s="19"/>
      <c r="AG86" s="19"/>
    </row>
    <row r="87" spans="2:33">
      <c r="B87" s="423"/>
      <c r="C87" s="47"/>
      <c r="D87" s="39"/>
      <c r="E87" s="342" t="s">
        <v>526</v>
      </c>
      <c r="F87" s="350">
        <v>0</v>
      </c>
      <c r="G87" s="38" t="s">
        <v>164</v>
      </c>
      <c r="H87" s="351">
        <f t="shared" si="8"/>
        <v>0</v>
      </c>
      <c r="I87" s="282"/>
      <c r="J87" s="282"/>
      <c r="K87" s="282"/>
      <c r="L87" s="282"/>
      <c r="M87" s="282"/>
      <c r="N87" s="282"/>
      <c r="O87" s="282"/>
      <c r="P87" s="282"/>
      <c r="Q87" s="282"/>
      <c r="R87" s="282"/>
      <c r="S87" s="282"/>
      <c r="T87" s="282"/>
      <c r="U87" s="282"/>
      <c r="V87" s="282"/>
      <c r="W87" s="282"/>
      <c r="X87" s="19"/>
      <c r="Y87" s="19"/>
      <c r="Z87" s="19"/>
      <c r="AA87" s="19"/>
      <c r="AB87" s="19"/>
      <c r="AC87" s="19"/>
      <c r="AD87" s="19"/>
      <c r="AE87" s="19"/>
      <c r="AF87" s="19"/>
      <c r="AG87" s="19"/>
    </row>
    <row r="88" spans="2:33">
      <c r="B88" s="320" t="str">
        <f>IF(H88=H24,"OK","do poprawy")</f>
        <v>OK</v>
      </c>
      <c r="C88" s="47"/>
      <c r="D88" s="136">
        <v>3</v>
      </c>
      <c r="E88" s="430" t="s">
        <v>96</v>
      </c>
      <c r="F88" s="431"/>
      <c r="G88" s="137" t="s">
        <v>164</v>
      </c>
      <c r="H88" s="74">
        <f t="shared" si="8"/>
        <v>0</v>
      </c>
      <c r="I88" s="78">
        <f t="shared" ref="I88:W88" si="23">I89+I98</f>
        <v>0</v>
      </c>
      <c r="J88" s="78">
        <f t="shared" si="23"/>
        <v>0</v>
      </c>
      <c r="K88" s="78">
        <f t="shared" si="23"/>
        <v>0</v>
      </c>
      <c r="L88" s="78">
        <f t="shared" si="23"/>
        <v>0</v>
      </c>
      <c r="M88" s="78">
        <f t="shared" si="23"/>
        <v>0</v>
      </c>
      <c r="N88" s="78">
        <f t="shared" si="23"/>
        <v>0</v>
      </c>
      <c r="O88" s="78">
        <f t="shared" si="23"/>
        <v>0</v>
      </c>
      <c r="P88" s="78">
        <f t="shared" si="23"/>
        <v>0</v>
      </c>
      <c r="Q88" s="78">
        <f t="shared" si="23"/>
        <v>0</v>
      </c>
      <c r="R88" s="78">
        <f t="shared" si="23"/>
        <v>0</v>
      </c>
      <c r="S88" s="78">
        <f t="shared" si="23"/>
        <v>0</v>
      </c>
      <c r="T88" s="78">
        <f t="shared" si="23"/>
        <v>0</v>
      </c>
      <c r="U88" s="78">
        <f t="shared" si="23"/>
        <v>0</v>
      </c>
      <c r="V88" s="78">
        <f t="shared" si="23"/>
        <v>0</v>
      </c>
      <c r="W88" s="78">
        <f t="shared" si="23"/>
        <v>0</v>
      </c>
      <c r="X88" s="19"/>
      <c r="Y88" s="19"/>
      <c r="Z88" s="19"/>
      <c r="AA88" s="19"/>
      <c r="AB88" s="19"/>
      <c r="AC88" s="19"/>
      <c r="AD88" s="19"/>
      <c r="AE88" s="19"/>
      <c r="AF88" s="19"/>
      <c r="AG88" s="19"/>
    </row>
    <row r="89" spans="2:33">
      <c r="B89" s="320" t="str">
        <f>IF(H89=L24+O24,"OK","do poprawy")</f>
        <v>OK</v>
      </c>
      <c r="C89" s="47"/>
      <c r="D89" s="39" t="s">
        <v>35</v>
      </c>
      <c r="E89" s="396" t="s">
        <v>87</v>
      </c>
      <c r="F89" s="397"/>
      <c r="G89" s="38" t="s">
        <v>164</v>
      </c>
      <c r="H89" s="74">
        <f t="shared" si="8"/>
        <v>0</v>
      </c>
      <c r="I89" s="78">
        <f t="shared" ref="I89:W89" si="24">I90+I94</f>
        <v>0</v>
      </c>
      <c r="J89" s="78">
        <f t="shared" si="24"/>
        <v>0</v>
      </c>
      <c r="K89" s="78">
        <f t="shared" si="24"/>
        <v>0</v>
      </c>
      <c r="L89" s="78">
        <f t="shared" si="24"/>
        <v>0</v>
      </c>
      <c r="M89" s="78">
        <f t="shared" si="24"/>
        <v>0</v>
      </c>
      <c r="N89" s="78">
        <f t="shared" si="24"/>
        <v>0</v>
      </c>
      <c r="O89" s="78">
        <f t="shared" si="24"/>
        <v>0</v>
      </c>
      <c r="P89" s="78">
        <f t="shared" si="24"/>
        <v>0</v>
      </c>
      <c r="Q89" s="78">
        <f t="shared" si="24"/>
        <v>0</v>
      </c>
      <c r="R89" s="78">
        <f t="shared" si="24"/>
        <v>0</v>
      </c>
      <c r="S89" s="78">
        <f t="shared" si="24"/>
        <v>0</v>
      </c>
      <c r="T89" s="78">
        <f t="shared" si="24"/>
        <v>0</v>
      </c>
      <c r="U89" s="78">
        <f t="shared" si="24"/>
        <v>0</v>
      </c>
      <c r="V89" s="78">
        <f t="shared" si="24"/>
        <v>0</v>
      </c>
      <c r="W89" s="78">
        <f t="shared" si="24"/>
        <v>0</v>
      </c>
      <c r="X89" s="19"/>
      <c r="Y89" s="19"/>
      <c r="Z89" s="19"/>
      <c r="AA89" s="19"/>
      <c r="AB89" s="19"/>
      <c r="AC89" s="19"/>
      <c r="AD89" s="19"/>
      <c r="AE89" s="19"/>
      <c r="AF89" s="19"/>
      <c r="AG89" s="19"/>
    </row>
    <row r="90" spans="2:33">
      <c r="B90" s="320" t="str">
        <f>IF(H90=L24,"OK","do poprawy")</f>
        <v>OK</v>
      </c>
      <c r="C90" s="47"/>
      <c r="D90" s="39" t="s">
        <v>291</v>
      </c>
      <c r="E90" s="392" t="s">
        <v>556</v>
      </c>
      <c r="F90" s="393"/>
      <c r="G90" s="38" t="s">
        <v>164</v>
      </c>
      <c r="H90" s="74">
        <f t="shared" si="8"/>
        <v>0</v>
      </c>
      <c r="I90" s="78">
        <f t="shared" ref="I90:W90" si="25">I91+I92+I93</f>
        <v>0</v>
      </c>
      <c r="J90" s="78">
        <f t="shared" si="25"/>
        <v>0</v>
      </c>
      <c r="K90" s="78">
        <f t="shared" si="25"/>
        <v>0</v>
      </c>
      <c r="L90" s="78">
        <f t="shared" si="25"/>
        <v>0</v>
      </c>
      <c r="M90" s="78">
        <f t="shared" si="25"/>
        <v>0</v>
      </c>
      <c r="N90" s="78">
        <f t="shared" si="25"/>
        <v>0</v>
      </c>
      <c r="O90" s="78">
        <f t="shared" si="25"/>
        <v>0</v>
      </c>
      <c r="P90" s="78">
        <f t="shared" si="25"/>
        <v>0</v>
      </c>
      <c r="Q90" s="78">
        <f t="shared" si="25"/>
        <v>0</v>
      </c>
      <c r="R90" s="78">
        <f t="shared" si="25"/>
        <v>0</v>
      </c>
      <c r="S90" s="78">
        <f t="shared" si="25"/>
        <v>0</v>
      </c>
      <c r="T90" s="78">
        <f t="shared" si="25"/>
        <v>0</v>
      </c>
      <c r="U90" s="78">
        <f t="shared" si="25"/>
        <v>0</v>
      </c>
      <c r="V90" s="78">
        <f t="shared" si="25"/>
        <v>0</v>
      </c>
      <c r="W90" s="78">
        <f t="shared" si="25"/>
        <v>0</v>
      </c>
      <c r="X90" s="19"/>
      <c r="Y90" s="19"/>
      <c r="Z90" s="19"/>
      <c r="AA90" s="19"/>
      <c r="AB90" s="19"/>
      <c r="AC90" s="19"/>
      <c r="AD90" s="19"/>
      <c r="AE90" s="19"/>
      <c r="AF90" s="19"/>
      <c r="AG90" s="19"/>
    </row>
    <row r="91" spans="2:33">
      <c r="B91" s="421"/>
      <c r="C91" s="47"/>
      <c r="D91" s="39"/>
      <c r="E91" s="342" t="s">
        <v>526</v>
      </c>
      <c r="F91" s="373">
        <v>0.23</v>
      </c>
      <c r="G91" s="38" t="s">
        <v>164</v>
      </c>
      <c r="H91" s="351">
        <f t="shared" si="8"/>
        <v>0</v>
      </c>
      <c r="I91" s="282"/>
      <c r="J91" s="282"/>
      <c r="K91" s="282"/>
      <c r="L91" s="282"/>
      <c r="M91" s="282"/>
      <c r="N91" s="282"/>
      <c r="O91" s="282"/>
      <c r="P91" s="282"/>
      <c r="Q91" s="282"/>
      <c r="R91" s="282"/>
      <c r="S91" s="282"/>
      <c r="T91" s="282"/>
      <c r="U91" s="282"/>
      <c r="V91" s="282"/>
      <c r="W91" s="282"/>
      <c r="X91" s="19"/>
      <c r="Y91" s="19"/>
      <c r="Z91" s="19"/>
      <c r="AA91" s="19"/>
      <c r="AB91" s="19"/>
      <c r="AC91" s="19"/>
      <c r="AD91" s="19"/>
      <c r="AE91" s="19"/>
      <c r="AF91" s="19"/>
      <c r="AG91" s="19"/>
    </row>
    <row r="92" spans="2:33">
      <c r="B92" s="422"/>
      <c r="C92" s="47"/>
      <c r="D92" s="39"/>
      <c r="E92" s="342" t="s">
        <v>526</v>
      </c>
      <c r="F92" s="373">
        <v>0.08</v>
      </c>
      <c r="G92" s="38" t="s">
        <v>164</v>
      </c>
      <c r="H92" s="351">
        <f t="shared" si="8"/>
        <v>0</v>
      </c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282"/>
      <c r="W92" s="282"/>
      <c r="X92" s="19"/>
      <c r="Y92" s="19"/>
      <c r="Z92" s="19"/>
      <c r="AA92" s="19"/>
      <c r="AB92" s="19"/>
      <c r="AC92" s="19"/>
      <c r="AD92" s="19"/>
      <c r="AE92" s="19"/>
      <c r="AF92" s="19"/>
      <c r="AG92" s="19"/>
    </row>
    <row r="93" spans="2:33">
      <c r="B93" s="423"/>
      <c r="C93" s="47"/>
      <c r="D93" s="39"/>
      <c r="E93" s="342" t="s">
        <v>526</v>
      </c>
      <c r="F93" s="350">
        <v>0</v>
      </c>
      <c r="G93" s="38" t="s">
        <v>164</v>
      </c>
      <c r="H93" s="351">
        <f t="shared" si="8"/>
        <v>0</v>
      </c>
      <c r="I93" s="282"/>
      <c r="J93" s="282"/>
      <c r="K93" s="282"/>
      <c r="L93" s="282"/>
      <c r="M93" s="282"/>
      <c r="N93" s="282"/>
      <c r="O93" s="282"/>
      <c r="P93" s="282"/>
      <c r="Q93" s="282"/>
      <c r="R93" s="282"/>
      <c r="S93" s="282"/>
      <c r="T93" s="282"/>
      <c r="U93" s="282"/>
      <c r="V93" s="282"/>
      <c r="W93" s="282"/>
      <c r="X93" s="19"/>
      <c r="Y93" s="19"/>
      <c r="Z93" s="19"/>
      <c r="AA93" s="19"/>
      <c r="AB93" s="19"/>
      <c r="AC93" s="19"/>
      <c r="AD93" s="19"/>
      <c r="AE93" s="19"/>
      <c r="AF93" s="19"/>
      <c r="AG93" s="19"/>
    </row>
    <row r="94" spans="2:33">
      <c r="B94" s="320" t="str">
        <f>IF(H94=O24,"OK","do poprawy")</f>
        <v>OK</v>
      </c>
      <c r="C94" s="47"/>
      <c r="D94" s="39" t="s">
        <v>292</v>
      </c>
      <c r="E94" s="392" t="s">
        <v>288</v>
      </c>
      <c r="F94" s="393"/>
      <c r="G94" s="38" t="s">
        <v>164</v>
      </c>
      <c r="H94" s="74">
        <f t="shared" si="8"/>
        <v>0</v>
      </c>
      <c r="I94" s="78">
        <f t="shared" ref="I94:W94" si="26">I95+I96+I97</f>
        <v>0</v>
      </c>
      <c r="J94" s="78">
        <f t="shared" si="26"/>
        <v>0</v>
      </c>
      <c r="K94" s="78">
        <f t="shared" si="26"/>
        <v>0</v>
      </c>
      <c r="L94" s="78">
        <f t="shared" si="26"/>
        <v>0</v>
      </c>
      <c r="M94" s="78">
        <f t="shared" si="26"/>
        <v>0</v>
      </c>
      <c r="N94" s="78">
        <f t="shared" si="26"/>
        <v>0</v>
      </c>
      <c r="O94" s="78">
        <f t="shared" si="26"/>
        <v>0</v>
      </c>
      <c r="P94" s="78">
        <f t="shared" si="26"/>
        <v>0</v>
      </c>
      <c r="Q94" s="78">
        <f t="shared" si="26"/>
        <v>0</v>
      </c>
      <c r="R94" s="78">
        <f t="shared" si="26"/>
        <v>0</v>
      </c>
      <c r="S94" s="78">
        <f t="shared" si="26"/>
        <v>0</v>
      </c>
      <c r="T94" s="78">
        <f t="shared" si="26"/>
        <v>0</v>
      </c>
      <c r="U94" s="78">
        <f t="shared" si="26"/>
        <v>0</v>
      </c>
      <c r="V94" s="78">
        <f t="shared" si="26"/>
        <v>0</v>
      </c>
      <c r="W94" s="78">
        <f t="shared" si="26"/>
        <v>0</v>
      </c>
      <c r="X94" s="19"/>
      <c r="Y94" s="19"/>
      <c r="Z94" s="19"/>
      <c r="AA94" s="19"/>
      <c r="AB94" s="19"/>
      <c r="AC94" s="19"/>
      <c r="AD94" s="19"/>
      <c r="AE94" s="19"/>
      <c r="AF94" s="19"/>
      <c r="AG94" s="19"/>
    </row>
    <row r="95" spans="2:33">
      <c r="B95" s="421"/>
      <c r="C95" s="47"/>
      <c r="D95" s="39"/>
      <c r="E95" s="342" t="s">
        <v>526</v>
      </c>
      <c r="F95" s="373">
        <v>0.23</v>
      </c>
      <c r="G95" s="38" t="s">
        <v>164</v>
      </c>
      <c r="H95" s="351">
        <f t="shared" si="8"/>
        <v>0</v>
      </c>
      <c r="I95" s="282"/>
      <c r="J95" s="282"/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2"/>
      <c r="W95" s="282"/>
      <c r="X95" s="19"/>
      <c r="Y95" s="19"/>
      <c r="Z95" s="19"/>
      <c r="AA95" s="19"/>
      <c r="AB95" s="19"/>
      <c r="AC95" s="19"/>
      <c r="AD95" s="19"/>
      <c r="AE95" s="19"/>
      <c r="AF95" s="19"/>
      <c r="AG95" s="19"/>
    </row>
    <row r="96" spans="2:33">
      <c r="B96" s="422"/>
      <c r="C96" s="47"/>
      <c r="D96" s="39"/>
      <c r="E96" s="342" t="s">
        <v>526</v>
      </c>
      <c r="F96" s="373">
        <v>0.08</v>
      </c>
      <c r="G96" s="38" t="s">
        <v>164</v>
      </c>
      <c r="H96" s="351">
        <f t="shared" si="8"/>
        <v>0</v>
      </c>
      <c r="I96" s="282"/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2"/>
      <c r="V96" s="282"/>
      <c r="W96" s="282"/>
      <c r="X96" s="19"/>
      <c r="Y96" s="19"/>
      <c r="Z96" s="19"/>
      <c r="AA96" s="19"/>
      <c r="AB96" s="19"/>
      <c r="AC96" s="19"/>
      <c r="AD96" s="19"/>
      <c r="AE96" s="19"/>
      <c r="AF96" s="19"/>
      <c r="AG96" s="19"/>
    </row>
    <row r="97" spans="2:33">
      <c r="B97" s="423"/>
      <c r="C97" s="47"/>
      <c r="D97" s="39"/>
      <c r="E97" s="342" t="s">
        <v>526</v>
      </c>
      <c r="F97" s="350">
        <v>0</v>
      </c>
      <c r="G97" s="38" t="s">
        <v>164</v>
      </c>
      <c r="H97" s="351">
        <f t="shared" si="8"/>
        <v>0</v>
      </c>
      <c r="I97" s="282"/>
      <c r="J97" s="282"/>
      <c r="K97" s="282"/>
      <c r="L97" s="282"/>
      <c r="M97" s="282"/>
      <c r="N97" s="282"/>
      <c r="O97" s="282"/>
      <c r="P97" s="282"/>
      <c r="Q97" s="282"/>
      <c r="R97" s="282"/>
      <c r="S97" s="282"/>
      <c r="T97" s="282"/>
      <c r="U97" s="282"/>
      <c r="V97" s="282"/>
      <c r="W97" s="282"/>
      <c r="X97" s="19"/>
      <c r="Y97" s="19"/>
      <c r="Z97" s="19"/>
      <c r="AA97" s="19"/>
      <c r="AB97" s="19"/>
      <c r="AC97" s="19"/>
      <c r="AD97" s="19"/>
      <c r="AE97" s="19"/>
      <c r="AF97" s="19"/>
      <c r="AG97" s="19"/>
    </row>
    <row r="98" spans="2:33">
      <c r="B98" s="320" t="str">
        <f>IF(H98=R24+U24,"OK","do poprawy")</f>
        <v>OK</v>
      </c>
      <c r="C98" s="47"/>
      <c r="D98" s="39" t="s">
        <v>36</v>
      </c>
      <c r="E98" s="392" t="s">
        <v>88</v>
      </c>
      <c r="F98" s="393"/>
      <c r="G98" s="38" t="s">
        <v>164</v>
      </c>
      <c r="H98" s="74">
        <f t="shared" si="8"/>
        <v>0</v>
      </c>
      <c r="I98" s="78">
        <f t="shared" ref="I98:W98" si="27">I99+I103</f>
        <v>0</v>
      </c>
      <c r="J98" s="78">
        <f t="shared" si="27"/>
        <v>0</v>
      </c>
      <c r="K98" s="78">
        <f t="shared" si="27"/>
        <v>0</v>
      </c>
      <c r="L98" s="78">
        <f t="shared" si="27"/>
        <v>0</v>
      </c>
      <c r="M98" s="78">
        <f t="shared" si="27"/>
        <v>0</v>
      </c>
      <c r="N98" s="78">
        <f t="shared" si="27"/>
        <v>0</v>
      </c>
      <c r="O98" s="78">
        <f t="shared" si="27"/>
        <v>0</v>
      </c>
      <c r="P98" s="78">
        <f t="shared" si="27"/>
        <v>0</v>
      </c>
      <c r="Q98" s="78">
        <f t="shared" si="27"/>
        <v>0</v>
      </c>
      <c r="R98" s="78">
        <f t="shared" si="27"/>
        <v>0</v>
      </c>
      <c r="S98" s="78">
        <f t="shared" si="27"/>
        <v>0</v>
      </c>
      <c r="T98" s="78">
        <f t="shared" si="27"/>
        <v>0</v>
      </c>
      <c r="U98" s="78">
        <f t="shared" si="27"/>
        <v>0</v>
      </c>
      <c r="V98" s="78">
        <f t="shared" si="27"/>
        <v>0</v>
      </c>
      <c r="W98" s="78">
        <f t="shared" si="27"/>
        <v>0</v>
      </c>
      <c r="X98" s="19"/>
      <c r="Y98" s="19"/>
      <c r="Z98" s="19"/>
      <c r="AA98" s="19"/>
      <c r="AB98" s="19"/>
      <c r="AC98" s="19"/>
      <c r="AD98" s="19"/>
      <c r="AE98" s="19"/>
      <c r="AF98" s="19"/>
      <c r="AG98" s="19"/>
    </row>
    <row r="99" spans="2:33">
      <c r="B99" s="320" t="str">
        <f>IF(H99=R24,"OK","do poprawy")</f>
        <v>OK</v>
      </c>
      <c r="C99" s="47"/>
      <c r="D99" s="39" t="s">
        <v>293</v>
      </c>
      <c r="E99" s="392" t="s">
        <v>556</v>
      </c>
      <c r="F99" s="393"/>
      <c r="G99" s="38" t="s">
        <v>164</v>
      </c>
      <c r="H99" s="74">
        <f t="shared" si="8"/>
        <v>0</v>
      </c>
      <c r="I99" s="78">
        <f t="shared" ref="I99:W99" si="28">I100+I101+I102</f>
        <v>0</v>
      </c>
      <c r="J99" s="78">
        <f t="shared" si="28"/>
        <v>0</v>
      </c>
      <c r="K99" s="78">
        <f t="shared" si="28"/>
        <v>0</v>
      </c>
      <c r="L99" s="78">
        <f t="shared" si="28"/>
        <v>0</v>
      </c>
      <c r="M99" s="78">
        <f t="shared" si="28"/>
        <v>0</v>
      </c>
      <c r="N99" s="78">
        <f t="shared" si="28"/>
        <v>0</v>
      </c>
      <c r="O99" s="78">
        <f t="shared" si="28"/>
        <v>0</v>
      </c>
      <c r="P99" s="78">
        <f t="shared" si="28"/>
        <v>0</v>
      </c>
      <c r="Q99" s="78">
        <f t="shared" si="28"/>
        <v>0</v>
      </c>
      <c r="R99" s="78">
        <f t="shared" si="28"/>
        <v>0</v>
      </c>
      <c r="S99" s="78">
        <f t="shared" si="28"/>
        <v>0</v>
      </c>
      <c r="T99" s="78">
        <f t="shared" si="28"/>
        <v>0</v>
      </c>
      <c r="U99" s="78">
        <f t="shared" si="28"/>
        <v>0</v>
      </c>
      <c r="V99" s="78">
        <f t="shared" si="28"/>
        <v>0</v>
      </c>
      <c r="W99" s="78">
        <f t="shared" si="28"/>
        <v>0</v>
      </c>
      <c r="X99" s="19"/>
      <c r="Y99" s="19"/>
      <c r="Z99" s="19"/>
      <c r="AA99" s="19"/>
      <c r="AB99" s="19"/>
      <c r="AC99" s="19"/>
      <c r="AD99" s="19"/>
      <c r="AE99" s="19"/>
      <c r="AF99" s="19"/>
      <c r="AG99" s="19"/>
    </row>
    <row r="100" spans="2:33">
      <c r="B100" s="421"/>
      <c r="C100" s="47"/>
      <c r="D100" s="39"/>
      <c r="E100" s="342" t="s">
        <v>526</v>
      </c>
      <c r="F100" s="373">
        <v>0.23</v>
      </c>
      <c r="G100" s="38" t="s">
        <v>164</v>
      </c>
      <c r="H100" s="351">
        <f t="shared" si="8"/>
        <v>0</v>
      </c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282"/>
      <c r="T100" s="282"/>
      <c r="U100" s="282"/>
      <c r="V100" s="282"/>
      <c r="W100" s="282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</row>
    <row r="101" spans="2:33">
      <c r="B101" s="422"/>
      <c r="C101" s="47"/>
      <c r="D101" s="39"/>
      <c r="E101" s="342" t="s">
        <v>526</v>
      </c>
      <c r="F101" s="373">
        <v>0.08</v>
      </c>
      <c r="G101" s="38" t="s">
        <v>164</v>
      </c>
      <c r="H101" s="351">
        <f t="shared" si="8"/>
        <v>0</v>
      </c>
      <c r="I101" s="282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2"/>
      <c r="W101" s="282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</row>
    <row r="102" spans="2:33">
      <c r="B102" s="423"/>
      <c r="C102" s="47"/>
      <c r="D102" s="39"/>
      <c r="E102" s="342" t="s">
        <v>526</v>
      </c>
      <c r="F102" s="350">
        <v>0</v>
      </c>
      <c r="G102" s="38" t="s">
        <v>164</v>
      </c>
      <c r="H102" s="351">
        <f t="shared" si="8"/>
        <v>0</v>
      </c>
      <c r="I102" s="282"/>
      <c r="J102" s="282"/>
      <c r="K102" s="282"/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2"/>
      <c r="W102" s="282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</row>
    <row r="103" spans="2:33">
      <c r="B103" s="320" t="str">
        <f>IF(H103=U24,"OK","do poprawy")</f>
        <v>OK</v>
      </c>
      <c r="C103" s="47"/>
      <c r="D103" s="39" t="s">
        <v>294</v>
      </c>
      <c r="E103" s="396" t="s">
        <v>288</v>
      </c>
      <c r="F103" s="397"/>
      <c r="G103" s="38" t="s">
        <v>164</v>
      </c>
      <c r="H103" s="74">
        <f t="shared" si="8"/>
        <v>0</v>
      </c>
      <c r="I103" s="78">
        <f t="shared" ref="I103:W103" si="29">I104+I105+I106</f>
        <v>0</v>
      </c>
      <c r="J103" s="78">
        <f t="shared" si="29"/>
        <v>0</v>
      </c>
      <c r="K103" s="78">
        <f t="shared" si="29"/>
        <v>0</v>
      </c>
      <c r="L103" s="78">
        <f t="shared" si="29"/>
        <v>0</v>
      </c>
      <c r="M103" s="78">
        <f t="shared" si="29"/>
        <v>0</v>
      </c>
      <c r="N103" s="78">
        <f t="shared" si="29"/>
        <v>0</v>
      </c>
      <c r="O103" s="78">
        <f t="shared" si="29"/>
        <v>0</v>
      </c>
      <c r="P103" s="78">
        <f t="shared" si="29"/>
        <v>0</v>
      </c>
      <c r="Q103" s="78">
        <f t="shared" si="29"/>
        <v>0</v>
      </c>
      <c r="R103" s="78">
        <f t="shared" si="29"/>
        <v>0</v>
      </c>
      <c r="S103" s="78">
        <f t="shared" si="29"/>
        <v>0</v>
      </c>
      <c r="T103" s="78">
        <f t="shared" si="29"/>
        <v>0</v>
      </c>
      <c r="U103" s="78">
        <f t="shared" si="29"/>
        <v>0</v>
      </c>
      <c r="V103" s="78">
        <f t="shared" si="29"/>
        <v>0</v>
      </c>
      <c r="W103" s="78">
        <f t="shared" si="29"/>
        <v>0</v>
      </c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</row>
    <row r="104" spans="2:33">
      <c r="B104" s="421"/>
      <c r="C104" s="47"/>
      <c r="D104" s="39"/>
      <c r="E104" s="342" t="s">
        <v>526</v>
      </c>
      <c r="F104" s="373">
        <v>0.23</v>
      </c>
      <c r="G104" s="38" t="s">
        <v>164</v>
      </c>
      <c r="H104" s="351">
        <f t="shared" si="8"/>
        <v>0</v>
      </c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2"/>
      <c r="U104" s="282"/>
      <c r="V104" s="282"/>
      <c r="W104" s="282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</row>
    <row r="105" spans="2:33">
      <c r="B105" s="422"/>
      <c r="C105" s="47"/>
      <c r="D105" s="39"/>
      <c r="E105" s="342" t="s">
        <v>526</v>
      </c>
      <c r="F105" s="373">
        <v>0.08</v>
      </c>
      <c r="G105" s="38" t="s">
        <v>164</v>
      </c>
      <c r="H105" s="351">
        <f t="shared" si="8"/>
        <v>0</v>
      </c>
      <c r="I105" s="282"/>
      <c r="J105" s="282"/>
      <c r="K105" s="282"/>
      <c r="L105" s="282"/>
      <c r="M105" s="282"/>
      <c r="N105" s="282"/>
      <c r="O105" s="282"/>
      <c r="P105" s="282"/>
      <c r="Q105" s="282"/>
      <c r="R105" s="282"/>
      <c r="S105" s="282"/>
      <c r="T105" s="282"/>
      <c r="U105" s="282"/>
      <c r="V105" s="282"/>
      <c r="W105" s="282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</row>
    <row r="106" spans="2:33">
      <c r="B106" s="423"/>
      <c r="C106" s="47"/>
      <c r="D106" s="39"/>
      <c r="E106" s="342" t="s">
        <v>526</v>
      </c>
      <c r="F106" s="350">
        <v>0</v>
      </c>
      <c r="G106" s="38" t="s">
        <v>164</v>
      </c>
      <c r="H106" s="351">
        <f t="shared" si="8"/>
        <v>0</v>
      </c>
      <c r="I106" s="282"/>
      <c r="J106" s="282"/>
      <c r="K106" s="282"/>
      <c r="L106" s="282"/>
      <c r="M106" s="282"/>
      <c r="N106" s="282"/>
      <c r="O106" s="282"/>
      <c r="P106" s="282"/>
      <c r="Q106" s="282"/>
      <c r="R106" s="282"/>
      <c r="S106" s="282"/>
      <c r="T106" s="282"/>
      <c r="U106" s="282"/>
      <c r="V106" s="282"/>
      <c r="W106" s="282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</row>
    <row r="107" spans="2:33">
      <c r="B107" s="320" t="str">
        <f>IF(H107=H31,"OK","do poprawy")</f>
        <v>OK</v>
      </c>
      <c r="C107" s="47"/>
      <c r="D107" s="136">
        <v>4</v>
      </c>
      <c r="E107" s="430" t="s">
        <v>119</v>
      </c>
      <c r="F107" s="431"/>
      <c r="G107" s="137" t="s">
        <v>164</v>
      </c>
      <c r="H107" s="74">
        <f t="shared" si="8"/>
        <v>0</v>
      </c>
      <c r="I107" s="78">
        <f t="shared" ref="I107:W107" si="30">I108+I117</f>
        <v>0</v>
      </c>
      <c r="J107" s="78">
        <f t="shared" si="30"/>
        <v>0</v>
      </c>
      <c r="K107" s="78">
        <f t="shared" si="30"/>
        <v>0</v>
      </c>
      <c r="L107" s="78">
        <f t="shared" si="30"/>
        <v>0</v>
      </c>
      <c r="M107" s="78">
        <f t="shared" si="30"/>
        <v>0</v>
      </c>
      <c r="N107" s="78">
        <f t="shared" si="30"/>
        <v>0</v>
      </c>
      <c r="O107" s="78">
        <f t="shared" si="30"/>
        <v>0</v>
      </c>
      <c r="P107" s="78">
        <f t="shared" si="30"/>
        <v>0</v>
      </c>
      <c r="Q107" s="78">
        <f t="shared" si="30"/>
        <v>0</v>
      </c>
      <c r="R107" s="78">
        <f t="shared" si="30"/>
        <v>0</v>
      </c>
      <c r="S107" s="78">
        <f t="shared" si="30"/>
        <v>0</v>
      </c>
      <c r="T107" s="78">
        <f t="shared" si="30"/>
        <v>0</v>
      </c>
      <c r="U107" s="78">
        <f t="shared" si="30"/>
        <v>0</v>
      </c>
      <c r="V107" s="78">
        <f t="shared" si="30"/>
        <v>0</v>
      </c>
      <c r="W107" s="78">
        <f t="shared" si="30"/>
        <v>0</v>
      </c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</row>
    <row r="108" spans="2:33">
      <c r="B108" s="320" t="str">
        <f>IF(H108=L31+O31,"OK","do poprawy")</f>
        <v>OK</v>
      </c>
      <c r="C108" s="47"/>
      <c r="D108" s="39" t="s">
        <v>35</v>
      </c>
      <c r="E108" s="396" t="s">
        <v>87</v>
      </c>
      <c r="F108" s="397"/>
      <c r="G108" s="38" t="s">
        <v>164</v>
      </c>
      <c r="H108" s="74">
        <f t="shared" si="8"/>
        <v>0</v>
      </c>
      <c r="I108" s="78">
        <f t="shared" ref="I108:W108" si="31">I109+I113</f>
        <v>0</v>
      </c>
      <c r="J108" s="78">
        <f t="shared" si="31"/>
        <v>0</v>
      </c>
      <c r="K108" s="78">
        <f t="shared" si="31"/>
        <v>0</v>
      </c>
      <c r="L108" s="78">
        <f t="shared" si="31"/>
        <v>0</v>
      </c>
      <c r="M108" s="78">
        <f t="shared" si="31"/>
        <v>0</v>
      </c>
      <c r="N108" s="78">
        <f t="shared" si="31"/>
        <v>0</v>
      </c>
      <c r="O108" s="78">
        <f t="shared" si="31"/>
        <v>0</v>
      </c>
      <c r="P108" s="78">
        <f t="shared" si="31"/>
        <v>0</v>
      </c>
      <c r="Q108" s="78">
        <f t="shared" si="31"/>
        <v>0</v>
      </c>
      <c r="R108" s="78">
        <f t="shared" si="31"/>
        <v>0</v>
      </c>
      <c r="S108" s="78">
        <f t="shared" si="31"/>
        <v>0</v>
      </c>
      <c r="T108" s="78">
        <f t="shared" si="31"/>
        <v>0</v>
      </c>
      <c r="U108" s="78">
        <f t="shared" si="31"/>
        <v>0</v>
      </c>
      <c r="V108" s="78">
        <f t="shared" si="31"/>
        <v>0</v>
      </c>
      <c r="W108" s="78">
        <f t="shared" si="31"/>
        <v>0</v>
      </c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</row>
    <row r="109" spans="2:33">
      <c r="B109" s="320" t="str">
        <f>IF(H109=L31,"OK","do poprawy")</f>
        <v>OK</v>
      </c>
      <c r="C109" s="47"/>
      <c r="D109" s="39" t="s">
        <v>291</v>
      </c>
      <c r="E109" s="392" t="s">
        <v>556</v>
      </c>
      <c r="F109" s="393"/>
      <c r="G109" s="38" t="s">
        <v>164</v>
      </c>
      <c r="H109" s="74">
        <f t="shared" si="8"/>
        <v>0</v>
      </c>
      <c r="I109" s="78">
        <f t="shared" ref="I109:W109" si="32">I110+I111+I112</f>
        <v>0</v>
      </c>
      <c r="J109" s="78">
        <f t="shared" si="32"/>
        <v>0</v>
      </c>
      <c r="K109" s="78">
        <f t="shared" si="32"/>
        <v>0</v>
      </c>
      <c r="L109" s="78">
        <f t="shared" si="32"/>
        <v>0</v>
      </c>
      <c r="M109" s="78">
        <f t="shared" si="32"/>
        <v>0</v>
      </c>
      <c r="N109" s="78">
        <f t="shared" si="32"/>
        <v>0</v>
      </c>
      <c r="O109" s="78">
        <f t="shared" si="32"/>
        <v>0</v>
      </c>
      <c r="P109" s="78">
        <f t="shared" si="32"/>
        <v>0</v>
      </c>
      <c r="Q109" s="78">
        <f t="shared" si="32"/>
        <v>0</v>
      </c>
      <c r="R109" s="78">
        <f t="shared" si="32"/>
        <v>0</v>
      </c>
      <c r="S109" s="78">
        <f t="shared" si="32"/>
        <v>0</v>
      </c>
      <c r="T109" s="78">
        <f t="shared" si="32"/>
        <v>0</v>
      </c>
      <c r="U109" s="78">
        <f t="shared" si="32"/>
        <v>0</v>
      </c>
      <c r="V109" s="78">
        <f t="shared" si="32"/>
        <v>0</v>
      </c>
      <c r="W109" s="78">
        <f t="shared" si="32"/>
        <v>0</v>
      </c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</row>
    <row r="110" spans="2:33">
      <c r="B110" s="421"/>
      <c r="C110" s="47"/>
      <c r="D110" s="39"/>
      <c r="E110" s="342" t="s">
        <v>526</v>
      </c>
      <c r="F110" s="373">
        <v>0.23</v>
      </c>
      <c r="G110" s="38" t="s">
        <v>164</v>
      </c>
      <c r="H110" s="351">
        <f t="shared" si="8"/>
        <v>0</v>
      </c>
      <c r="I110" s="282"/>
      <c r="J110" s="282"/>
      <c r="K110" s="282"/>
      <c r="L110" s="282"/>
      <c r="M110" s="282"/>
      <c r="N110" s="282"/>
      <c r="O110" s="282"/>
      <c r="P110" s="282"/>
      <c r="Q110" s="282"/>
      <c r="R110" s="282"/>
      <c r="S110" s="282"/>
      <c r="T110" s="282"/>
      <c r="U110" s="282"/>
      <c r="V110" s="282"/>
      <c r="W110" s="282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</row>
    <row r="111" spans="2:33">
      <c r="B111" s="422"/>
      <c r="C111" s="47"/>
      <c r="D111" s="39"/>
      <c r="E111" s="342" t="s">
        <v>526</v>
      </c>
      <c r="F111" s="373">
        <v>0.08</v>
      </c>
      <c r="G111" s="38" t="s">
        <v>164</v>
      </c>
      <c r="H111" s="351">
        <f t="shared" si="8"/>
        <v>0</v>
      </c>
      <c r="I111" s="282"/>
      <c r="J111" s="282"/>
      <c r="K111" s="282"/>
      <c r="L111" s="282"/>
      <c r="M111" s="282"/>
      <c r="N111" s="282"/>
      <c r="O111" s="282"/>
      <c r="P111" s="282"/>
      <c r="Q111" s="282"/>
      <c r="R111" s="282"/>
      <c r="S111" s="282"/>
      <c r="T111" s="282"/>
      <c r="U111" s="282"/>
      <c r="V111" s="282"/>
      <c r="W111" s="282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</row>
    <row r="112" spans="2:33">
      <c r="B112" s="423"/>
      <c r="C112" s="47"/>
      <c r="D112" s="39"/>
      <c r="E112" s="342" t="s">
        <v>526</v>
      </c>
      <c r="F112" s="350">
        <v>0</v>
      </c>
      <c r="G112" s="38" t="s">
        <v>164</v>
      </c>
      <c r="H112" s="351">
        <f t="shared" si="8"/>
        <v>0</v>
      </c>
      <c r="I112" s="282"/>
      <c r="J112" s="282"/>
      <c r="K112" s="282"/>
      <c r="L112" s="282"/>
      <c r="M112" s="282"/>
      <c r="N112" s="282"/>
      <c r="O112" s="282"/>
      <c r="P112" s="282"/>
      <c r="Q112" s="282"/>
      <c r="R112" s="282"/>
      <c r="S112" s="282"/>
      <c r="T112" s="282"/>
      <c r="U112" s="282"/>
      <c r="V112" s="282"/>
      <c r="W112" s="282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</row>
    <row r="113" spans="2:33">
      <c r="B113" s="320" t="str">
        <f>IF(H113=O31,"OK","do poprawy")</f>
        <v>OK</v>
      </c>
      <c r="C113" s="47"/>
      <c r="D113" s="39" t="s">
        <v>292</v>
      </c>
      <c r="E113" s="392" t="s">
        <v>288</v>
      </c>
      <c r="F113" s="393"/>
      <c r="G113" s="38" t="s">
        <v>164</v>
      </c>
      <c r="H113" s="74">
        <f t="shared" si="8"/>
        <v>0</v>
      </c>
      <c r="I113" s="78">
        <f t="shared" ref="I113:W113" si="33">I114+I115+I116</f>
        <v>0</v>
      </c>
      <c r="J113" s="78">
        <f t="shared" si="33"/>
        <v>0</v>
      </c>
      <c r="K113" s="78">
        <f t="shared" si="33"/>
        <v>0</v>
      </c>
      <c r="L113" s="78">
        <f t="shared" si="33"/>
        <v>0</v>
      </c>
      <c r="M113" s="78">
        <f t="shared" si="33"/>
        <v>0</v>
      </c>
      <c r="N113" s="78">
        <f t="shared" si="33"/>
        <v>0</v>
      </c>
      <c r="O113" s="78">
        <f t="shared" si="33"/>
        <v>0</v>
      </c>
      <c r="P113" s="78">
        <f t="shared" si="33"/>
        <v>0</v>
      </c>
      <c r="Q113" s="78">
        <f t="shared" si="33"/>
        <v>0</v>
      </c>
      <c r="R113" s="78">
        <f t="shared" si="33"/>
        <v>0</v>
      </c>
      <c r="S113" s="78">
        <f t="shared" si="33"/>
        <v>0</v>
      </c>
      <c r="T113" s="78">
        <f t="shared" si="33"/>
        <v>0</v>
      </c>
      <c r="U113" s="78">
        <f t="shared" si="33"/>
        <v>0</v>
      </c>
      <c r="V113" s="78">
        <f t="shared" si="33"/>
        <v>0</v>
      </c>
      <c r="W113" s="78">
        <f t="shared" si="33"/>
        <v>0</v>
      </c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</row>
    <row r="114" spans="2:33">
      <c r="B114" s="421"/>
      <c r="C114" s="47"/>
      <c r="D114" s="39"/>
      <c r="E114" s="342" t="s">
        <v>526</v>
      </c>
      <c r="F114" s="373">
        <v>0.23</v>
      </c>
      <c r="G114" s="38" t="s">
        <v>164</v>
      </c>
      <c r="H114" s="351">
        <f t="shared" si="8"/>
        <v>0</v>
      </c>
      <c r="I114" s="282"/>
      <c r="J114" s="282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282"/>
      <c r="W114" s="282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</row>
    <row r="115" spans="2:33">
      <c r="B115" s="422"/>
      <c r="C115" s="47"/>
      <c r="D115" s="39"/>
      <c r="E115" s="342" t="s">
        <v>526</v>
      </c>
      <c r="F115" s="373">
        <v>0.08</v>
      </c>
      <c r="G115" s="38" t="s">
        <v>164</v>
      </c>
      <c r="H115" s="351">
        <f t="shared" si="8"/>
        <v>0</v>
      </c>
      <c r="I115" s="282"/>
      <c r="J115" s="282"/>
      <c r="K115" s="282"/>
      <c r="L115" s="282"/>
      <c r="M115" s="282"/>
      <c r="N115" s="282"/>
      <c r="O115" s="282"/>
      <c r="P115" s="282"/>
      <c r="Q115" s="282"/>
      <c r="R115" s="282"/>
      <c r="S115" s="282"/>
      <c r="T115" s="282"/>
      <c r="U115" s="282"/>
      <c r="V115" s="282"/>
      <c r="W115" s="282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</row>
    <row r="116" spans="2:33">
      <c r="B116" s="423"/>
      <c r="C116" s="47"/>
      <c r="D116" s="39"/>
      <c r="E116" s="342" t="s">
        <v>526</v>
      </c>
      <c r="F116" s="350">
        <v>0</v>
      </c>
      <c r="G116" s="38" t="s">
        <v>164</v>
      </c>
      <c r="H116" s="351">
        <f t="shared" si="8"/>
        <v>0</v>
      </c>
      <c r="I116" s="282"/>
      <c r="J116" s="282"/>
      <c r="K116" s="282"/>
      <c r="L116" s="282"/>
      <c r="M116" s="282"/>
      <c r="N116" s="282"/>
      <c r="O116" s="282"/>
      <c r="P116" s="282"/>
      <c r="Q116" s="282"/>
      <c r="R116" s="282"/>
      <c r="S116" s="282"/>
      <c r="T116" s="282"/>
      <c r="U116" s="282"/>
      <c r="V116" s="282"/>
      <c r="W116" s="282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</row>
    <row r="117" spans="2:33">
      <c r="B117" s="320" t="str">
        <f>IF(H117=R31+U31,"OK","do poprawy")</f>
        <v>OK</v>
      </c>
      <c r="C117" s="47"/>
      <c r="D117" s="39" t="s">
        <v>36</v>
      </c>
      <c r="E117" s="392" t="s">
        <v>88</v>
      </c>
      <c r="F117" s="393"/>
      <c r="G117" s="38" t="s">
        <v>164</v>
      </c>
      <c r="H117" s="74">
        <f t="shared" si="8"/>
        <v>0</v>
      </c>
      <c r="I117" s="78">
        <f t="shared" ref="I117:W117" si="34">I118+I122</f>
        <v>0</v>
      </c>
      <c r="J117" s="78">
        <f t="shared" si="34"/>
        <v>0</v>
      </c>
      <c r="K117" s="78">
        <f t="shared" si="34"/>
        <v>0</v>
      </c>
      <c r="L117" s="78">
        <f t="shared" si="34"/>
        <v>0</v>
      </c>
      <c r="M117" s="78">
        <f t="shared" si="34"/>
        <v>0</v>
      </c>
      <c r="N117" s="78">
        <f t="shared" si="34"/>
        <v>0</v>
      </c>
      <c r="O117" s="78">
        <f t="shared" si="34"/>
        <v>0</v>
      </c>
      <c r="P117" s="78">
        <f t="shared" si="34"/>
        <v>0</v>
      </c>
      <c r="Q117" s="78">
        <f t="shared" si="34"/>
        <v>0</v>
      </c>
      <c r="R117" s="78">
        <f t="shared" si="34"/>
        <v>0</v>
      </c>
      <c r="S117" s="78">
        <f t="shared" si="34"/>
        <v>0</v>
      </c>
      <c r="T117" s="78">
        <f t="shared" si="34"/>
        <v>0</v>
      </c>
      <c r="U117" s="78">
        <f t="shared" si="34"/>
        <v>0</v>
      </c>
      <c r="V117" s="78">
        <f t="shared" si="34"/>
        <v>0</v>
      </c>
      <c r="W117" s="78">
        <f t="shared" si="34"/>
        <v>0</v>
      </c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</row>
    <row r="118" spans="2:33">
      <c r="B118" s="320" t="str">
        <f>IF(H118=R31,"OK","do poprawy")</f>
        <v>OK</v>
      </c>
      <c r="C118" s="47"/>
      <c r="D118" s="39" t="s">
        <v>293</v>
      </c>
      <c r="E118" s="392" t="s">
        <v>556</v>
      </c>
      <c r="F118" s="393"/>
      <c r="G118" s="38" t="s">
        <v>164</v>
      </c>
      <c r="H118" s="74">
        <f t="shared" si="8"/>
        <v>0</v>
      </c>
      <c r="I118" s="78">
        <f t="shared" ref="I118:W118" si="35">I119+I120+I121</f>
        <v>0</v>
      </c>
      <c r="J118" s="78">
        <f t="shared" si="35"/>
        <v>0</v>
      </c>
      <c r="K118" s="78">
        <f t="shared" si="35"/>
        <v>0</v>
      </c>
      <c r="L118" s="78">
        <f t="shared" si="35"/>
        <v>0</v>
      </c>
      <c r="M118" s="78">
        <f t="shared" si="35"/>
        <v>0</v>
      </c>
      <c r="N118" s="78">
        <f t="shared" si="35"/>
        <v>0</v>
      </c>
      <c r="O118" s="78">
        <f t="shared" si="35"/>
        <v>0</v>
      </c>
      <c r="P118" s="78">
        <f t="shared" si="35"/>
        <v>0</v>
      </c>
      <c r="Q118" s="78">
        <f t="shared" si="35"/>
        <v>0</v>
      </c>
      <c r="R118" s="78">
        <f t="shared" si="35"/>
        <v>0</v>
      </c>
      <c r="S118" s="78">
        <f t="shared" si="35"/>
        <v>0</v>
      </c>
      <c r="T118" s="78">
        <f t="shared" si="35"/>
        <v>0</v>
      </c>
      <c r="U118" s="78">
        <f t="shared" si="35"/>
        <v>0</v>
      </c>
      <c r="V118" s="78">
        <f t="shared" si="35"/>
        <v>0</v>
      </c>
      <c r="W118" s="78">
        <f t="shared" si="35"/>
        <v>0</v>
      </c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</row>
    <row r="119" spans="2:33">
      <c r="B119" s="421"/>
      <c r="C119" s="47"/>
      <c r="D119" s="39"/>
      <c r="E119" s="342" t="s">
        <v>526</v>
      </c>
      <c r="F119" s="373">
        <v>0.23</v>
      </c>
      <c r="G119" s="38" t="s">
        <v>164</v>
      </c>
      <c r="H119" s="351">
        <f t="shared" si="8"/>
        <v>0</v>
      </c>
      <c r="I119" s="282"/>
      <c r="J119" s="282"/>
      <c r="K119" s="282"/>
      <c r="L119" s="282"/>
      <c r="M119" s="282"/>
      <c r="N119" s="282"/>
      <c r="O119" s="282"/>
      <c r="P119" s="282"/>
      <c r="Q119" s="282"/>
      <c r="R119" s="282"/>
      <c r="S119" s="282"/>
      <c r="T119" s="282"/>
      <c r="U119" s="282"/>
      <c r="V119" s="282"/>
      <c r="W119" s="282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</row>
    <row r="120" spans="2:33">
      <c r="B120" s="422"/>
      <c r="C120" s="47"/>
      <c r="D120" s="39"/>
      <c r="E120" s="342" t="s">
        <v>526</v>
      </c>
      <c r="F120" s="373">
        <v>0.08</v>
      </c>
      <c r="G120" s="38" t="s">
        <v>164</v>
      </c>
      <c r="H120" s="351">
        <f t="shared" si="8"/>
        <v>0</v>
      </c>
      <c r="I120" s="282"/>
      <c r="J120" s="282"/>
      <c r="K120" s="282"/>
      <c r="L120" s="282"/>
      <c r="M120" s="282"/>
      <c r="N120" s="282"/>
      <c r="O120" s="282"/>
      <c r="P120" s="282"/>
      <c r="Q120" s="282"/>
      <c r="R120" s="282"/>
      <c r="S120" s="282"/>
      <c r="T120" s="282"/>
      <c r="U120" s="282"/>
      <c r="V120" s="282"/>
      <c r="W120" s="282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</row>
    <row r="121" spans="2:33">
      <c r="B121" s="423"/>
      <c r="C121" s="47"/>
      <c r="D121" s="39"/>
      <c r="E121" s="342" t="s">
        <v>526</v>
      </c>
      <c r="F121" s="350">
        <v>0</v>
      </c>
      <c r="G121" s="38" t="s">
        <v>164</v>
      </c>
      <c r="H121" s="351">
        <f t="shared" si="8"/>
        <v>0</v>
      </c>
      <c r="I121" s="282"/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282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</row>
    <row r="122" spans="2:33">
      <c r="B122" s="320" t="str">
        <f>IF(H122=U31,"OK","do poprawy")</f>
        <v>OK</v>
      </c>
      <c r="C122" s="47"/>
      <c r="D122" s="39" t="s">
        <v>294</v>
      </c>
      <c r="E122" s="396" t="s">
        <v>288</v>
      </c>
      <c r="F122" s="397"/>
      <c r="G122" s="38" t="s">
        <v>164</v>
      </c>
      <c r="H122" s="74">
        <f t="shared" si="8"/>
        <v>0</v>
      </c>
      <c r="I122" s="78">
        <f t="shared" ref="I122:W122" si="36">I123+I124+I125</f>
        <v>0</v>
      </c>
      <c r="J122" s="78">
        <f t="shared" si="36"/>
        <v>0</v>
      </c>
      <c r="K122" s="78">
        <f t="shared" si="36"/>
        <v>0</v>
      </c>
      <c r="L122" s="78">
        <f t="shared" si="36"/>
        <v>0</v>
      </c>
      <c r="M122" s="78">
        <f t="shared" si="36"/>
        <v>0</v>
      </c>
      <c r="N122" s="78">
        <f t="shared" si="36"/>
        <v>0</v>
      </c>
      <c r="O122" s="78">
        <f t="shared" si="36"/>
        <v>0</v>
      </c>
      <c r="P122" s="78">
        <f t="shared" si="36"/>
        <v>0</v>
      </c>
      <c r="Q122" s="78">
        <f t="shared" si="36"/>
        <v>0</v>
      </c>
      <c r="R122" s="78">
        <f t="shared" si="36"/>
        <v>0</v>
      </c>
      <c r="S122" s="78">
        <f t="shared" si="36"/>
        <v>0</v>
      </c>
      <c r="T122" s="78">
        <f t="shared" si="36"/>
        <v>0</v>
      </c>
      <c r="U122" s="78">
        <f t="shared" si="36"/>
        <v>0</v>
      </c>
      <c r="V122" s="78">
        <f t="shared" si="36"/>
        <v>0</v>
      </c>
      <c r="W122" s="78">
        <f t="shared" si="36"/>
        <v>0</v>
      </c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</row>
    <row r="123" spans="2:33">
      <c r="B123" s="421"/>
      <c r="C123" s="47"/>
      <c r="D123" s="39"/>
      <c r="E123" s="342" t="s">
        <v>526</v>
      </c>
      <c r="F123" s="373">
        <v>0.23</v>
      </c>
      <c r="G123" s="38" t="s">
        <v>164</v>
      </c>
      <c r="H123" s="351">
        <f t="shared" si="8"/>
        <v>0</v>
      </c>
      <c r="I123" s="282"/>
      <c r="J123" s="282"/>
      <c r="K123" s="282"/>
      <c r="L123" s="282"/>
      <c r="M123" s="282"/>
      <c r="N123" s="282"/>
      <c r="O123" s="282"/>
      <c r="P123" s="282"/>
      <c r="Q123" s="282"/>
      <c r="R123" s="282"/>
      <c r="S123" s="282"/>
      <c r="T123" s="282"/>
      <c r="U123" s="282"/>
      <c r="V123" s="282"/>
      <c r="W123" s="282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</row>
    <row r="124" spans="2:33">
      <c r="B124" s="422"/>
      <c r="C124" s="47"/>
      <c r="D124" s="39"/>
      <c r="E124" s="342" t="s">
        <v>526</v>
      </c>
      <c r="F124" s="373">
        <v>0.08</v>
      </c>
      <c r="G124" s="38" t="s">
        <v>164</v>
      </c>
      <c r="H124" s="351">
        <f t="shared" si="8"/>
        <v>0</v>
      </c>
      <c r="I124" s="282"/>
      <c r="J124" s="282"/>
      <c r="K124" s="282"/>
      <c r="L124" s="282"/>
      <c r="M124" s="282"/>
      <c r="N124" s="282"/>
      <c r="O124" s="282"/>
      <c r="P124" s="282"/>
      <c r="Q124" s="282"/>
      <c r="R124" s="282"/>
      <c r="S124" s="282"/>
      <c r="T124" s="282"/>
      <c r="U124" s="282"/>
      <c r="V124" s="282"/>
      <c r="W124" s="282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</row>
    <row r="125" spans="2:33">
      <c r="B125" s="423"/>
      <c r="C125" s="47"/>
      <c r="D125" s="39"/>
      <c r="E125" s="342" t="s">
        <v>526</v>
      </c>
      <c r="F125" s="350">
        <v>0</v>
      </c>
      <c r="G125" s="38" t="s">
        <v>164</v>
      </c>
      <c r="H125" s="351">
        <f t="shared" si="8"/>
        <v>0</v>
      </c>
      <c r="I125" s="282"/>
      <c r="J125" s="282"/>
      <c r="K125" s="282"/>
      <c r="L125" s="282"/>
      <c r="M125" s="282"/>
      <c r="N125" s="282"/>
      <c r="O125" s="282"/>
      <c r="P125" s="282"/>
      <c r="Q125" s="282"/>
      <c r="R125" s="282"/>
      <c r="S125" s="282"/>
      <c r="T125" s="282"/>
      <c r="U125" s="282"/>
      <c r="V125" s="282"/>
      <c r="W125" s="282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</row>
    <row r="126" spans="2:33">
      <c r="B126" s="320" t="str">
        <f>IF(H126=H38,"OK","do poprawy")</f>
        <v>OK</v>
      </c>
      <c r="C126" s="47"/>
      <c r="D126" s="136">
        <v>5</v>
      </c>
      <c r="E126" s="430" t="s">
        <v>98</v>
      </c>
      <c r="F126" s="431"/>
      <c r="G126" s="137" t="s">
        <v>164</v>
      </c>
      <c r="H126" s="74">
        <f t="shared" si="8"/>
        <v>0</v>
      </c>
      <c r="I126" s="78">
        <f t="shared" ref="I126:W126" si="37">I127+I136</f>
        <v>0</v>
      </c>
      <c r="J126" s="78">
        <f t="shared" si="37"/>
        <v>0</v>
      </c>
      <c r="K126" s="78">
        <f t="shared" si="37"/>
        <v>0</v>
      </c>
      <c r="L126" s="78">
        <f t="shared" si="37"/>
        <v>0</v>
      </c>
      <c r="M126" s="78">
        <f t="shared" si="37"/>
        <v>0</v>
      </c>
      <c r="N126" s="78">
        <f t="shared" si="37"/>
        <v>0</v>
      </c>
      <c r="O126" s="78">
        <f t="shared" si="37"/>
        <v>0</v>
      </c>
      <c r="P126" s="78">
        <f t="shared" si="37"/>
        <v>0</v>
      </c>
      <c r="Q126" s="78">
        <f t="shared" si="37"/>
        <v>0</v>
      </c>
      <c r="R126" s="78">
        <f t="shared" si="37"/>
        <v>0</v>
      </c>
      <c r="S126" s="78">
        <f t="shared" si="37"/>
        <v>0</v>
      </c>
      <c r="T126" s="78">
        <f t="shared" si="37"/>
        <v>0</v>
      </c>
      <c r="U126" s="78">
        <f t="shared" si="37"/>
        <v>0</v>
      </c>
      <c r="V126" s="78">
        <f t="shared" si="37"/>
        <v>0</v>
      </c>
      <c r="W126" s="78">
        <f t="shared" si="37"/>
        <v>0</v>
      </c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</row>
    <row r="127" spans="2:33">
      <c r="B127" s="320" t="str">
        <f>IF(H127=L38+O38,"OK","do poprawy")</f>
        <v>OK</v>
      </c>
      <c r="C127" s="47"/>
      <c r="D127" s="39" t="s">
        <v>35</v>
      </c>
      <c r="E127" s="396" t="s">
        <v>87</v>
      </c>
      <c r="F127" s="397"/>
      <c r="G127" s="38" t="s">
        <v>164</v>
      </c>
      <c r="H127" s="74">
        <f t="shared" si="8"/>
        <v>0</v>
      </c>
      <c r="I127" s="78">
        <f t="shared" ref="I127:W127" si="38">I128+I132</f>
        <v>0</v>
      </c>
      <c r="J127" s="78">
        <f t="shared" si="38"/>
        <v>0</v>
      </c>
      <c r="K127" s="78">
        <f t="shared" si="38"/>
        <v>0</v>
      </c>
      <c r="L127" s="78">
        <f t="shared" si="38"/>
        <v>0</v>
      </c>
      <c r="M127" s="78">
        <f t="shared" si="38"/>
        <v>0</v>
      </c>
      <c r="N127" s="78">
        <f t="shared" si="38"/>
        <v>0</v>
      </c>
      <c r="O127" s="78">
        <f t="shared" si="38"/>
        <v>0</v>
      </c>
      <c r="P127" s="78">
        <f t="shared" si="38"/>
        <v>0</v>
      </c>
      <c r="Q127" s="78">
        <f t="shared" si="38"/>
        <v>0</v>
      </c>
      <c r="R127" s="78">
        <f t="shared" si="38"/>
        <v>0</v>
      </c>
      <c r="S127" s="78">
        <f t="shared" si="38"/>
        <v>0</v>
      </c>
      <c r="T127" s="78">
        <f t="shared" si="38"/>
        <v>0</v>
      </c>
      <c r="U127" s="78">
        <f t="shared" si="38"/>
        <v>0</v>
      </c>
      <c r="V127" s="78">
        <f t="shared" si="38"/>
        <v>0</v>
      </c>
      <c r="W127" s="78">
        <f t="shared" si="38"/>
        <v>0</v>
      </c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</row>
    <row r="128" spans="2:33">
      <c r="B128" s="320" t="str">
        <f>IF(H128=L38,"OK","do poprawy")</f>
        <v>OK</v>
      </c>
      <c r="C128" s="47"/>
      <c r="D128" s="39" t="s">
        <v>291</v>
      </c>
      <c r="E128" s="392" t="s">
        <v>556</v>
      </c>
      <c r="F128" s="393"/>
      <c r="G128" s="38" t="s">
        <v>164</v>
      </c>
      <c r="H128" s="74">
        <f t="shared" si="8"/>
        <v>0</v>
      </c>
      <c r="I128" s="78">
        <f t="shared" ref="I128:W128" si="39">I129+I130+I131</f>
        <v>0</v>
      </c>
      <c r="J128" s="78">
        <f t="shared" si="39"/>
        <v>0</v>
      </c>
      <c r="K128" s="78">
        <f t="shared" si="39"/>
        <v>0</v>
      </c>
      <c r="L128" s="78">
        <f t="shared" si="39"/>
        <v>0</v>
      </c>
      <c r="M128" s="78">
        <f t="shared" si="39"/>
        <v>0</v>
      </c>
      <c r="N128" s="78">
        <f t="shared" si="39"/>
        <v>0</v>
      </c>
      <c r="O128" s="78">
        <f t="shared" si="39"/>
        <v>0</v>
      </c>
      <c r="P128" s="78">
        <f t="shared" si="39"/>
        <v>0</v>
      </c>
      <c r="Q128" s="78">
        <f t="shared" si="39"/>
        <v>0</v>
      </c>
      <c r="R128" s="78">
        <f t="shared" si="39"/>
        <v>0</v>
      </c>
      <c r="S128" s="78">
        <f t="shared" si="39"/>
        <v>0</v>
      </c>
      <c r="T128" s="78">
        <f t="shared" si="39"/>
        <v>0</v>
      </c>
      <c r="U128" s="78">
        <f t="shared" si="39"/>
        <v>0</v>
      </c>
      <c r="V128" s="78">
        <f t="shared" si="39"/>
        <v>0</v>
      </c>
      <c r="W128" s="78">
        <f t="shared" si="39"/>
        <v>0</v>
      </c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</row>
    <row r="129" spans="2:33">
      <c r="B129" s="421"/>
      <c r="C129" s="47"/>
      <c r="D129" s="39"/>
      <c r="E129" s="342" t="s">
        <v>526</v>
      </c>
      <c r="F129" s="373">
        <v>0.23</v>
      </c>
      <c r="G129" s="38" t="s">
        <v>164</v>
      </c>
      <c r="H129" s="351">
        <f t="shared" si="8"/>
        <v>0</v>
      </c>
      <c r="I129" s="282"/>
      <c r="J129" s="282"/>
      <c r="K129" s="282"/>
      <c r="L129" s="282"/>
      <c r="M129" s="282"/>
      <c r="N129" s="282"/>
      <c r="O129" s="282"/>
      <c r="P129" s="282"/>
      <c r="Q129" s="282"/>
      <c r="R129" s="282"/>
      <c r="S129" s="282"/>
      <c r="T129" s="282"/>
      <c r="U129" s="282"/>
      <c r="V129" s="282"/>
      <c r="W129" s="282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</row>
    <row r="130" spans="2:33">
      <c r="B130" s="422"/>
      <c r="C130" s="47"/>
      <c r="D130" s="39"/>
      <c r="E130" s="342" t="s">
        <v>526</v>
      </c>
      <c r="F130" s="373">
        <v>0.08</v>
      </c>
      <c r="G130" s="38" t="s">
        <v>164</v>
      </c>
      <c r="H130" s="351">
        <f t="shared" si="8"/>
        <v>0</v>
      </c>
      <c r="I130" s="282"/>
      <c r="J130" s="282"/>
      <c r="K130" s="282"/>
      <c r="L130" s="282"/>
      <c r="M130" s="282"/>
      <c r="N130" s="282"/>
      <c r="O130" s="282"/>
      <c r="P130" s="282"/>
      <c r="Q130" s="282"/>
      <c r="R130" s="282"/>
      <c r="S130" s="282"/>
      <c r="T130" s="282"/>
      <c r="U130" s="282"/>
      <c r="V130" s="282"/>
      <c r="W130" s="282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</row>
    <row r="131" spans="2:33">
      <c r="B131" s="423"/>
      <c r="C131" s="47"/>
      <c r="D131" s="39"/>
      <c r="E131" s="342" t="s">
        <v>526</v>
      </c>
      <c r="F131" s="350">
        <v>0</v>
      </c>
      <c r="G131" s="38" t="s">
        <v>164</v>
      </c>
      <c r="H131" s="351">
        <f t="shared" si="8"/>
        <v>0</v>
      </c>
      <c r="I131" s="282"/>
      <c r="J131" s="282"/>
      <c r="K131" s="282"/>
      <c r="L131" s="282"/>
      <c r="M131" s="282"/>
      <c r="N131" s="282"/>
      <c r="O131" s="282"/>
      <c r="P131" s="282"/>
      <c r="Q131" s="282"/>
      <c r="R131" s="282"/>
      <c r="S131" s="282"/>
      <c r="T131" s="282"/>
      <c r="U131" s="282"/>
      <c r="V131" s="282"/>
      <c r="W131" s="282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</row>
    <row r="132" spans="2:33">
      <c r="B132" s="320" t="str">
        <f>IF(H132=O38,"OK","do poprawy")</f>
        <v>OK</v>
      </c>
      <c r="C132" s="47"/>
      <c r="D132" s="39" t="s">
        <v>292</v>
      </c>
      <c r="E132" s="392" t="s">
        <v>288</v>
      </c>
      <c r="F132" s="393"/>
      <c r="G132" s="38" t="s">
        <v>164</v>
      </c>
      <c r="H132" s="74">
        <f t="shared" si="8"/>
        <v>0</v>
      </c>
      <c r="I132" s="78">
        <f t="shared" ref="I132:W132" si="40">I133+I134+I135</f>
        <v>0</v>
      </c>
      <c r="J132" s="78">
        <f t="shared" si="40"/>
        <v>0</v>
      </c>
      <c r="K132" s="78">
        <f t="shared" si="40"/>
        <v>0</v>
      </c>
      <c r="L132" s="78">
        <f t="shared" si="40"/>
        <v>0</v>
      </c>
      <c r="M132" s="78">
        <f t="shared" si="40"/>
        <v>0</v>
      </c>
      <c r="N132" s="78">
        <f t="shared" si="40"/>
        <v>0</v>
      </c>
      <c r="O132" s="78">
        <f t="shared" si="40"/>
        <v>0</v>
      </c>
      <c r="P132" s="78">
        <f t="shared" si="40"/>
        <v>0</v>
      </c>
      <c r="Q132" s="78">
        <f t="shared" si="40"/>
        <v>0</v>
      </c>
      <c r="R132" s="78">
        <f t="shared" si="40"/>
        <v>0</v>
      </c>
      <c r="S132" s="78">
        <f t="shared" si="40"/>
        <v>0</v>
      </c>
      <c r="T132" s="78">
        <f t="shared" si="40"/>
        <v>0</v>
      </c>
      <c r="U132" s="78">
        <f t="shared" si="40"/>
        <v>0</v>
      </c>
      <c r="V132" s="78">
        <f t="shared" si="40"/>
        <v>0</v>
      </c>
      <c r="W132" s="78">
        <f t="shared" si="40"/>
        <v>0</v>
      </c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</row>
    <row r="133" spans="2:33">
      <c r="B133" s="421"/>
      <c r="C133" s="47"/>
      <c r="D133" s="39"/>
      <c r="E133" s="342" t="s">
        <v>526</v>
      </c>
      <c r="F133" s="373">
        <v>0.23</v>
      </c>
      <c r="G133" s="38" t="s">
        <v>164</v>
      </c>
      <c r="H133" s="351">
        <f t="shared" si="8"/>
        <v>0</v>
      </c>
      <c r="I133" s="282"/>
      <c r="J133" s="282"/>
      <c r="K133" s="282"/>
      <c r="L133" s="282"/>
      <c r="M133" s="282"/>
      <c r="N133" s="282"/>
      <c r="O133" s="282"/>
      <c r="P133" s="282"/>
      <c r="Q133" s="282"/>
      <c r="R133" s="282"/>
      <c r="S133" s="282"/>
      <c r="T133" s="282"/>
      <c r="U133" s="282"/>
      <c r="V133" s="282"/>
      <c r="W133" s="282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</row>
    <row r="134" spans="2:33">
      <c r="B134" s="422"/>
      <c r="C134" s="47"/>
      <c r="D134" s="39"/>
      <c r="E134" s="342" t="s">
        <v>526</v>
      </c>
      <c r="F134" s="373">
        <v>0.08</v>
      </c>
      <c r="G134" s="38" t="s">
        <v>164</v>
      </c>
      <c r="H134" s="351">
        <f t="shared" si="8"/>
        <v>0</v>
      </c>
      <c r="I134" s="282"/>
      <c r="J134" s="282"/>
      <c r="K134" s="282"/>
      <c r="L134" s="282"/>
      <c r="M134" s="282"/>
      <c r="N134" s="282"/>
      <c r="O134" s="282"/>
      <c r="P134" s="282"/>
      <c r="Q134" s="282"/>
      <c r="R134" s="282"/>
      <c r="S134" s="282"/>
      <c r="T134" s="282"/>
      <c r="U134" s="282"/>
      <c r="V134" s="282"/>
      <c r="W134" s="282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</row>
    <row r="135" spans="2:33">
      <c r="B135" s="423"/>
      <c r="C135" s="47"/>
      <c r="D135" s="39"/>
      <c r="E135" s="342" t="s">
        <v>526</v>
      </c>
      <c r="F135" s="350">
        <v>0</v>
      </c>
      <c r="G135" s="38" t="s">
        <v>164</v>
      </c>
      <c r="H135" s="351">
        <f t="shared" si="8"/>
        <v>0</v>
      </c>
      <c r="I135" s="282"/>
      <c r="J135" s="282"/>
      <c r="K135" s="282"/>
      <c r="L135" s="282"/>
      <c r="M135" s="282"/>
      <c r="N135" s="282"/>
      <c r="O135" s="282"/>
      <c r="P135" s="282"/>
      <c r="Q135" s="282"/>
      <c r="R135" s="282"/>
      <c r="S135" s="282"/>
      <c r="T135" s="282"/>
      <c r="U135" s="282"/>
      <c r="V135" s="282"/>
      <c r="W135" s="282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</row>
    <row r="136" spans="2:33">
      <c r="B136" s="320" t="str">
        <f>IF(H136=R38+U38,"OK","do poprawy")</f>
        <v>OK</v>
      </c>
      <c r="C136" s="47"/>
      <c r="D136" s="39" t="s">
        <v>36</v>
      </c>
      <c r="E136" s="392" t="s">
        <v>88</v>
      </c>
      <c r="F136" s="393"/>
      <c r="G136" s="38" t="s">
        <v>164</v>
      </c>
      <c r="H136" s="74">
        <f t="shared" si="8"/>
        <v>0</v>
      </c>
      <c r="I136" s="78">
        <f t="shared" ref="I136:W136" si="41">I137+I141</f>
        <v>0</v>
      </c>
      <c r="J136" s="78">
        <f t="shared" si="41"/>
        <v>0</v>
      </c>
      <c r="K136" s="78">
        <f t="shared" si="41"/>
        <v>0</v>
      </c>
      <c r="L136" s="78">
        <f t="shared" si="41"/>
        <v>0</v>
      </c>
      <c r="M136" s="78">
        <f t="shared" si="41"/>
        <v>0</v>
      </c>
      <c r="N136" s="78">
        <f t="shared" si="41"/>
        <v>0</v>
      </c>
      <c r="O136" s="78">
        <f t="shared" si="41"/>
        <v>0</v>
      </c>
      <c r="P136" s="78">
        <f t="shared" si="41"/>
        <v>0</v>
      </c>
      <c r="Q136" s="78">
        <f t="shared" si="41"/>
        <v>0</v>
      </c>
      <c r="R136" s="78">
        <f t="shared" si="41"/>
        <v>0</v>
      </c>
      <c r="S136" s="78">
        <f t="shared" si="41"/>
        <v>0</v>
      </c>
      <c r="T136" s="78">
        <f t="shared" si="41"/>
        <v>0</v>
      </c>
      <c r="U136" s="78">
        <f t="shared" si="41"/>
        <v>0</v>
      </c>
      <c r="V136" s="78">
        <f t="shared" si="41"/>
        <v>0</v>
      </c>
      <c r="W136" s="78">
        <f t="shared" si="41"/>
        <v>0</v>
      </c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</row>
    <row r="137" spans="2:33">
      <c r="B137" s="320" t="str">
        <f>IF(H137=R38,"OK","do poprawy")</f>
        <v>OK</v>
      </c>
      <c r="C137" s="47"/>
      <c r="D137" s="39" t="s">
        <v>293</v>
      </c>
      <c r="E137" s="392" t="s">
        <v>556</v>
      </c>
      <c r="F137" s="393"/>
      <c r="G137" s="38" t="s">
        <v>164</v>
      </c>
      <c r="H137" s="74">
        <f t="shared" si="8"/>
        <v>0</v>
      </c>
      <c r="I137" s="78">
        <f t="shared" ref="I137:W137" si="42">I138+I139+I140</f>
        <v>0</v>
      </c>
      <c r="J137" s="78">
        <f t="shared" si="42"/>
        <v>0</v>
      </c>
      <c r="K137" s="78">
        <f t="shared" si="42"/>
        <v>0</v>
      </c>
      <c r="L137" s="78">
        <f t="shared" si="42"/>
        <v>0</v>
      </c>
      <c r="M137" s="78">
        <f t="shared" si="42"/>
        <v>0</v>
      </c>
      <c r="N137" s="78">
        <f t="shared" si="42"/>
        <v>0</v>
      </c>
      <c r="O137" s="78">
        <f t="shared" si="42"/>
        <v>0</v>
      </c>
      <c r="P137" s="78">
        <f t="shared" si="42"/>
        <v>0</v>
      </c>
      <c r="Q137" s="78">
        <f t="shared" si="42"/>
        <v>0</v>
      </c>
      <c r="R137" s="78">
        <f t="shared" si="42"/>
        <v>0</v>
      </c>
      <c r="S137" s="78">
        <f t="shared" si="42"/>
        <v>0</v>
      </c>
      <c r="T137" s="78">
        <f t="shared" si="42"/>
        <v>0</v>
      </c>
      <c r="U137" s="78">
        <f t="shared" si="42"/>
        <v>0</v>
      </c>
      <c r="V137" s="78">
        <f t="shared" si="42"/>
        <v>0</v>
      </c>
      <c r="W137" s="78">
        <f t="shared" si="42"/>
        <v>0</v>
      </c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</row>
    <row r="138" spans="2:33">
      <c r="B138" s="421"/>
      <c r="C138" s="47"/>
      <c r="D138" s="39"/>
      <c r="E138" s="342" t="s">
        <v>526</v>
      </c>
      <c r="F138" s="373">
        <v>0.23</v>
      </c>
      <c r="G138" s="38" t="s">
        <v>164</v>
      </c>
      <c r="H138" s="351">
        <f t="shared" si="8"/>
        <v>0</v>
      </c>
      <c r="I138" s="282"/>
      <c r="J138" s="282"/>
      <c r="K138" s="282"/>
      <c r="L138" s="282"/>
      <c r="M138" s="282"/>
      <c r="N138" s="282"/>
      <c r="O138" s="282"/>
      <c r="P138" s="282"/>
      <c r="Q138" s="282"/>
      <c r="R138" s="282"/>
      <c r="S138" s="282"/>
      <c r="T138" s="282"/>
      <c r="U138" s="282"/>
      <c r="V138" s="282"/>
      <c r="W138" s="282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</row>
    <row r="139" spans="2:33">
      <c r="B139" s="422"/>
      <c r="C139" s="47"/>
      <c r="D139" s="39"/>
      <c r="E139" s="342" t="s">
        <v>526</v>
      </c>
      <c r="F139" s="373">
        <v>0.08</v>
      </c>
      <c r="G139" s="38" t="s">
        <v>164</v>
      </c>
      <c r="H139" s="351">
        <f t="shared" si="8"/>
        <v>0</v>
      </c>
      <c r="I139" s="282"/>
      <c r="J139" s="282"/>
      <c r="K139" s="282"/>
      <c r="L139" s="282"/>
      <c r="M139" s="282"/>
      <c r="N139" s="282"/>
      <c r="O139" s="282"/>
      <c r="P139" s="282"/>
      <c r="Q139" s="282"/>
      <c r="R139" s="282"/>
      <c r="S139" s="282"/>
      <c r="T139" s="282"/>
      <c r="U139" s="282"/>
      <c r="V139" s="282"/>
      <c r="W139" s="282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</row>
    <row r="140" spans="2:33">
      <c r="B140" s="423"/>
      <c r="C140" s="47"/>
      <c r="D140" s="39"/>
      <c r="E140" s="342" t="s">
        <v>526</v>
      </c>
      <c r="F140" s="350">
        <v>0</v>
      </c>
      <c r="G140" s="38" t="s">
        <v>164</v>
      </c>
      <c r="H140" s="351">
        <f t="shared" si="8"/>
        <v>0</v>
      </c>
      <c r="I140" s="282"/>
      <c r="J140" s="282"/>
      <c r="K140" s="282"/>
      <c r="L140" s="282"/>
      <c r="M140" s="282"/>
      <c r="N140" s="282"/>
      <c r="O140" s="282"/>
      <c r="P140" s="282"/>
      <c r="Q140" s="282"/>
      <c r="R140" s="282"/>
      <c r="S140" s="282"/>
      <c r="T140" s="282"/>
      <c r="U140" s="282"/>
      <c r="V140" s="282"/>
      <c r="W140" s="282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</row>
    <row r="141" spans="2:33">
      <c r="B141" s="320" t="str">
        <f>IF(H141=U38,"OK","do poprawy")</f>
        <v>OK</v>
      </c>
      <c r="C141" s="47"/>
      <c r="D141" s="39" t="s">
        <v>294</v>
      </c>
      <c r="E141" s="396" t="s">
        <v>288</v>
      </c>
      <c r="F141" s="397"/>
      <c r="G141" s="38" t="s">
        <v>164</v>
      </c>
      <c r="H141" s="74">
        <f t="shared" si="8"/>
        <v>0</v>
      </c>
      <c r="I141" s="78">
        <f t="shared" ref="I141:W141" si="43">I142+I143+I144</f>
        <v>0</v>
      </c>
      <c r="J141" s="78">
        <f t="shared" si="43"/>
        <v>0</v>
      </c>
      <c r="K141" s="78">
        <f t="shared" si="43"/>
        <v>0</v>
      </c>
      <c r="L141" s="78">
        <f t="shared" si="43"/>
        <v>0</v>
      </c>
      <c r="M141" s="78">
        <f t="shared" si="43"/>
        <v>0</v>
      </c>
      <c r="N141" s="78">
        <f t="shared" si="43"/>
        <v>0</v>
      </c>
      <c r="O141" s="78">
        <f t="shared" si="43"/>
        <v>0</v>
      </c>
      <c r="P141" s="78">
        <f t="shared" si="43"/>
        <v>0</v>
      </c>
      <c r="Q141" s="78">
        <f t="shared" si="43"/>
        <v>0</v>
      </c>
      <c r="R141" s="78">
        <f t="shared" si="43"/>
        <v>0</v>
      </c>
      <c r="S141" s="78">
        <f t="shared" si="43"/>
        <v>0</v>
      </c>
      <c r="T141" s="78">
        <f t="shared" si="43"/>
        <v>0</v>
      </c>
      <c r="U141" s="78">
        <f t="shared" si="43"/>
        <v>0</v>
      </c>
      <c r="V141" s="78">
        <f t="shared" si="43"/>
        <v>0</v>
      </c>
      <c r="W141" s="78">
        <f t="shared" si="43"/>
        <v>0</v>
      </c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</row>
    <row r="142" spans="2:33">
      <c r="B142" s="421"/>
      <c r="C142" s="47"/>
      <c r="D142" s="39"/>
      <c r="E142" s="342" t="s">
        <v>526</v>
      </c>
      <c r="F142" s="373">
        <v>0.23</v>
      </c>
      <c r="G142" s="38" t="s">
        <v>164</v>
      </c>
      <c r="H142" s="351">
        <f t="shared" si="8"/>
        <v>0</v>
      </c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273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</row>
    <row r="143" spans="2:33">
      <c r="B143" s="422"/>
      <c r="C143" s="47"/>
      <c r="D143" s="39"/>
      <c r="E143" s="342" t="s">
        <v>526</v>
      </c>
      <c r="F143" s="373">
        <v>0.08</v>
      </c>
      <c r="G143" s="38" t="s">
        <v>164</v>
      </c>
      <c r="H143" s="351">
        <f t="shared" si="8"/>
        <v>0</v>
      </c>
      <c r="I143" s="273"/>
      <c r="J143" s="273"/>
      <c r="K143" s="273"/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3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</row>
    <row r="144" spans="2:33">
      <c r="B144" s="423"/>
      <c r="C144" s="47"/>
      <c r="D144" s="39"/>
      <c r="E144" s="342" t="s">
        <v>526</v>
      </c>
      <c r="F144" s="350">
        <v>0</v>
      </c>
      <c r="G144" s="38" t="s">
        <v>164</v>
      </c>
      <c r="H144" s="351">
        <f t="shared" si="8"/>
        <v>0</v>
      </c>
      <c r="I144" s="273"/>
      <c r="J144" s="273"/>
      <c r="K144" s="273"/>
      <c r="L144" s="273"/>
      <c r="M144" s="273"/>
      <c r="N144" s="273"/>
      <c r="O144" s="273"/>
      <c r="P144" s="273"/>
      <c r="Q144" s="273"/>
      <c r="R144" s="273"/>
      <c r="S144" s="273"/>
      <c r="T144" s="273"/>
      <c r="U144" s="273"/>
      <c r="V144" s="273"/>
      <c r="W144" s="273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</row>
    <row r="145" spans="2:33">
      <c r="B145" s="320" t="str">
        <f>IF(H145=H45,"OK","do poprawy")</f>
        <v>OK</v>
      </c>
      <c r="C145" s="43"/>
      <c r="D145" s="136">
        <v>6</v>
      </c>
      <c r="E145" s="430" t="s">
        <v>76</v>
      </c>
      <c r="F145" s="431"/>
      <c r="G145" s="137" t="s">
        <v>164</v>
      </c>
      <c r="H145" s="77">
        <f t="shared" si="8"/>
        <v>0</v>
      </c>
      <c r="I145" s="75">
        <f t="shared" ref="I145:W145" si="44">I50+I69+I88+I107+I126</f>
        <v>0</v>
      </c>
      <c r="J145" s="75">
        <f t="shared" si="44"/>
        <v>0</v>
      </c>
      <c r="K145" s="75">
        <f t="shared" si="44"/>
        <v>0</v>
      </c>
      <c r="L145" s="75">
        <f t="shared" si="44"/>
        <v>0</v>
      </c>
      <c r="M145" s="75">
        <f t="shared" si="44"/>
        <v>0</v>
      </c>
      <c r="N145" s="75">
        <f t="shared" si="44"/>
        <v>0</v>
      </c>
      <c r="O145" s="75">
        <f t="shared" si="44"/>
        <v>0</v>
      </c>
      <c r="P145" s="75">
        <f t="shared" si="44"/>
        <v>0</v>
      </c>
      <c r="Q145" s="75">
        <f t="shared" si="44"/>
        <v>0</v>
      </c>
      <c r="R145" s="75">
        <f t="shared" si="44"/>
        <v>0</v>
      </c>
      <c r="S145" s="75">
        <f t="shared" si="44"/>
        <v>0</v>
      </c>
      <c r="T145" s="75">
        <f t="shared" si="44"/>
        <v>0</v>
      </c>
      <c r="U145" s="75">
        <f t="shared" si="44"/>
        <v>0</v>
      </c>
      <c r="V145" s="75">
        <f t="shared" si="44"/>
        <v>0</v>
      </c>
      <c r="W145" s="75">
        <f t="shared" si="44"/>
        <v>0</v>
      </c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</row>
    <row r="146" spans="2:33">
      <c r="B146" s="347"/>
      <c r="C146" s="43"/>
      <c r="D146" s="111"/>
      <c r="E146" s="348"/>
      <c r="F146" s="348"/>
      <c r="G146" s="112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</row>
    <row r="147" spans="2:33">
      <c r="B147" s="347"/>
      <c r="C147" s="43"/>
      <c r="D147" s="111"/>
      <c r="E147" s="348"/>
      <c r="F147" s="348"/>
      <c r="G147" s="112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</row>
    <row r="148" spans="2:33" ht="26">
      <c r="B148" s="301" t="s">
        <v>495</v>
      </c>
      <c r="C148" s="47"/>
      <c r="D148" s="45" t="s">
        <v>120</v>
      </c>
      <c r="E148" s="26"/>
      <c r="F148" s="26"/>
      <c r="G148" s="41"/>
      <c r="H148" s="41"/>
      <c r="I148" s="46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</row>
    <row r="149" spans="2:33">
      <c r="B149" s="318"/>
      <c r="C149" s="47"/>
      <c r="D149" s="400" t="s">
        <v>139</v>
      </c>
      <c r="E149" s="401"/>
      <c r="F149" s="402"/>
      <c r="G149" s="33" t="s">
        <v>90</v>
      </c>
      <c r="H149" s="63" t="s">
        <v>91</v>
      </c>
      <c r="I149" s="63">
        <f t="shared" ref="I149:W149" si="45">I2</f>
        <v>2024</v>
      </c>
      <c r="J149" s="63">
        <f t="shared" si="45"/>
        <v>2025</v>
      </c>
      <c r="K149" s="63">
        <f t="shared" si="45"/>
        <v>2026</v>
      </c>
      <c r="L149" s="63">
        <f t="shared" si="45"/>
        <v>2027</v>
      </c>
      <c r="M149" s="63">
        <f t="shared" si="45"/>
        <v>2028</v>
      </c>
      <c r="N149" s="63">
        <f t="shared" si="45"/>
        <v>2029</v>
      </c>
      <c r="O149" s="63">
        <f t="shared" si="45"/>
        <v>2030</v>
      </c>
      <c r="P149" s="63">
        <f t="shared" si="45"/>
        <v>2031</v>
      </c>
      <c r="Q149" s="63">
        <f t="shared" si="45"/>
        <v>2032</v>
      </c>
      <c r="R149" s="63">
        <f t="shared" si="45"/>
        <v>2033</v>
      </c>
      <c r="S149" s="63">
        <f t="shared" si="45"/>
        <v>2034</v>
      </c>
      <c r="T149" s="63">
        <f t="shared" si="45"/>
        <v>2035</v>
      </c>
      <c r="U149" s="63">
        <f t="shared" si="45"/>
        <v>2036</v>
      </c>
      <c r="V149" s="63">
        <f t="shared" si="45"/>
        <v>2037</v>
      </c>
      <c r="W149" s="63">
        <f t="shared" si="45"/>
        <v>2038</v>
      </c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</row>
    <row r="150" spans="2:33">
      <c r="B150" s="320" t="str">
        <f>IF(H150=J10,"OK","do poprawy")</f>
        <v>OK</v>
      </c>
      <c r="C150" s="47"/>
      <c r="D150" s="136">
        <v>1</v>
      </c>
      <c r="E150" s="430" t="s">
        <v>97</v>
      </c>
      <c r="F150" s="431"/>
      <c r="G150" s="137" t="s">
        <v>164</v>
      </c>
      <c r="H150" s="74">
        <f>SUM(I150:W150)</f>
        <v>0</v>
      </c>
      <c r="I150" s="78">
        <f t="shared" ref="I150:W150" si="46">I151+I160</f>
        <v>0</v>
      </c>
      <c r="J150" s="78">
        <f t="shared" si="46"/>
        <v>0</v>
      </c>
      <c r="K150" s="78">
        <f t="shared" si="46"/>
        <v>0</v>
      </c>
      <c r="L150" s="78">
        <f t="shared" si="46"/>
        <v>0</v>
      </c>
      <c r="M150" s="78">
        <f t="shared" si="46"/>
        <v>0</v>
      </c>
      <c r="N150" s="78">
        <f t="shared" si="46"/>
        <v>0</v>
      </c>
      <c r="O150" s="78">
        <f t="shared" si="46"/>
        <v>0</v>
      </c>
      <c r="P150" s="78">
        <f t="shared" si="46"/>
        <v>0</v>
      </c>
      <c r="Q150" s="78">
        <f t="shared" si="46"/>
        <v>0</v>
      </c>
      <c r="R150" s="78">
        <f t="shared" si="46"/>
        <v>0</v>
      </c>
      <c r="S150" s="78">
        <f t="shared" si="46"/>
        <v>0</v>
      </c>
      <c r="T150" s="78">
        <f t="shared" si="46"/>
        <v>0</v>
      </c>
      <c r="U150" s="78">
        <f t="shared" si="46"/>
        <v>0</v>
      </c>
      <c r="V150" s="78">
        <f t="shared" si="46"/>
        <v>0</v>
      </c>
      <c r="W150" s="78">
        <f t="shared" si="46"/>
        <v>0</v>
      </c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</row>
    <row r="151" spans="2:33">
      <c r="B151" s="320" t="str">
        <f>IF(H151=N10+Q10,"OK","do poprawy")</f>
        <v>OK</v>
      </c>
      <c r="C151" s="47"/>
      <c r="D151" s="39" t="s">
        <v>35</v>
      </c>
      <c r="E151" s="396" t="s">
        <v>87</v>
      </c>
      <c r="F151" s="397"/>
      <c r="G151" s="38" t="s">
        <v>164</v>
      </c>
      <c r="H151" s="74">
        <f>SUM(I151:W151)</f>
        <v>0</v>
      </c>
      <c r="I151" s="78">
        <f t="shared" ref="I151:W151" si="47">I152+I156</f>
        <v>0</v>
      </c>
      <c r="J151" s="78">
        <f t="shared" si="47"/>
        <v>0</v>
      </c>
      <c r="K151" s="78">
        <f t="shared" si="47"/>
        <v>0</v>
      </c>
      <c r="L151" s="78">
        <f t="shared" si="47"/>
        <v>0</v>
      </c>
      <c r="M151" s="78">
        <f t="shared" si="47"/>
        <v>0</v>
      </c>
      <c r="N151" s="78">
        <f t="shared" si="47"/>
        <v>0</v>
      </c>
      <c r="O151" s="78">
        <f t="shared" si="47"/>
        <v>0</v>
      </c>
      <c r="P151" s="78">
        <f t="shared" si="47"/>
        <v>0</v>
      </c>
      <c r="Q151" s="78">
        <f t="shared" si="47"/>
        <v>0</v>
      </c>
      <c r="R151" s="78">
        <f t="shared" si="47"/>
        <v>0</v>
      </c>
      <c r="S151" s="78">
        <f t="shared" si="47"/>
        <v>0</v>
      </c>
      <c r="T151" s="78">
        <f t="shared" si="47"/>
        <v>0</v>
      </c>
      <c r="U151" s="78">
        <f t="shared" si="47"/>
        <v>0</v>
      </c>
      <c r="V151" s="78">
        <f t="shared" si="47"/>
        <v>0</v>
      </c>
      <c r="W151" s="78">
        <f t="shared" si="47"/>
        <v>0</v>
      </c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</row>
    <row r="152" spans="2:33">
      <c r="B152" s="320" t="str">
        <f>IF(H152=N10,"OK","do poprawy")</f>
        <v>OK</v>
      </c>
      <c r="C152" s="47"/>
      <c r="D152" s="39" t="s">
        <v>291</v>
      </c>
      <c r="E152" s="392" t="s">
        <v>556</v>
      </c>
      <c r="F152" s="393"/>
      <c r="G152" s="38" t="s">
        <v>164</v>
      </c>
      <c r="H152" s="74">
        <f t="shared" ref="H152:H245" si="48">SUM(I152:W152)</f>
        <v>0</v>
      </c>
      <c r="I152" s="78">
        <f t="shared" ref="I152:W152" si="49">I153+I154+I155</f>
        <v>0</v>
      </c>
      <c r="J152" s="78">
        <f t="shared" si="49"/>
        <v>0</v>
      </c>
      <c r="K152" s="78">
        <f t="shared" si="49"/>
        <v>0</v>
      </c>
      <c r="L152" s="78">
        <f t="shared" si="49"/>
        <v>0</v>
      </c>
      <c r="M152" s="78">
        <f t="shared" si="49"/>
        <v>0</v>
      </c>
      <c r="N152" s="78">
        <f t="shared" si="49"/>
        <v>0</v>
      </c>
      <c r="O152" s="78">
        <f t="shared" si="49"/>
        <v>0</v>
      </c>
      <c r="P152" s="78">
        <f t="shared" si="49"/>
        <v>0</v>
      </c>
      <c r="Q152" s="78">
        <f t="shared" si="49"/>
        <v>0</v>
      </c>
      <c r="R152" s="78">
        <f t="shared" si="49"/>
        <v>0</v>
      </c>
      <c r="S152" s="78">
        <f t="shared" si="49"/>
        <v>0</v>
      </c>
      <c r="T152" s="78">
        <f t="shared" si="49"/>
        <v>0</v>
      </c>
      <c r="U152" s="78">
        <f t="shared" si="49"/>
        <v>0</v>
      </c>
      <c r="V152" s="78">
        <f t="shared" si="49"/>
        <v>0</v>
      </c>
      <c r="W152" s="78">
        <f t="shared" si="49"/>
        <v>0</v>
      </c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</row>
    <row r="153" spans="2:33">
      <c r="B153" s="421"/>
      <c r="C153" s="47"/>
      <c r="D153" s="39"/>
      <c r="E153" s="342" t="s">
        <v>526</v>
      </c>
      <c r="F153" s="349">
        <f>F53</f>
        <v>0.23</v>
      </c>
      <c r="G153" s="38" t="s">
        <v>164</v>
      </c>
      <c r="H153" s="351">
        <f t="shared" si="48"/>
        <v>0</v>
      </c>
      <c r="I153" s="78">
        <f>IF('3. Założenia'!$C$56="TAK",ROUND(I53*(1+$F153),2),I53)</f>
        <v>0</v>
      </c>
      <c r="J153" s="78">
        <f>IF('3. Założenia'!$C$56="TAK",ROUND(J53*(1+$F153),2),J53)</f>
        <v>0</v>
      </c>
      <c r="K153" s="78">
        <f>IF('3. Założenia'!$C$56="TAK",ROUND(K53*(1+$F153),2),K53)</f>
        <v>0</v>
      </c>
      <c r="L153" s="78">
        <f>IF('3. Założenia'!$C$56="TAK",ROUND(L53*(1+$F153),2),L53)</f>
        <v>0</v>
      </c>
      <c r="M153" s="78">
        <f>IF('3. Założenia'!$C$56="TAK",ROUND(M53*(1+$F153),2),M53)</f>
        <v>0</v>
      </c>
      <c r="N153" s="78">
        <f>IF('3. Założenia'!$C$56="TAK",ROUND(N53*(1+$F153),2),N53)</f>
        <v>0</v>
      </c>
      <c r="O153" s="78">
        <f>IF('3. Założenia'!$C$56="TAK",ROUND(O53*(1+$F153),2),O53)</f>
        <v>0</v>
      </c>
      <c r="P153" s="78">
        <f>IF('3. Założenia'!$C$56="TAK",ROUND(P53*(1+$F153),2),P53)</f>
        <v>0</v>
      </c>
      <c r="Q153" s="78">
        <f>IF('3. Założenia'!$C$56="TAK",ROUND(Q53*(1+$F153),2),Q53)</f>
        <v>0</v>
      </c>
      <c r="R153" s="78">
        <f>IF('3. Założenia'!$C$56="TAK",ROUND(R53*(1+$F153),2),R53)</f>
        <v>0</v>
      </c>
      <c r="S153" s="78">
        <f>IF('3. Założenia'!$C$56="TAK",ROUND(S53*(1+$F153),2),S53)</f>
        <v>0</v>
      </c>
      <c r="T153" s="78">
        <f>IF('3. Założenia'!$C$56="TAK",ROUND(T53*(1+$F153),2),T53)</f>
        <v>0</v>
      </c>
      <c r="U153" s="78">
        <f>IF('3. Założenia'!$C$56="TAK",ROUND(U53*(1+$F153),2),U53)</f>
        <v>0</v>
      </c>
      <c r="V153" s="78">
        <f>IF('3. Założenia'!$C$56="TAK",ROUND(V53*(1+$F153),2),V53)</f>
        <v>0</v>
      </c>
      <c r="W153" s="78">
        <f>IF('3. Założenia'!$C$56="TAK",ROUND(W53*(1+$F153),2),W53)</f>
        <v>0</v>
      </c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</row>
    <row r="154" spans="2:33">
      <c r="B154" s="422"/>
      <c r="C154" s="47"/>
      <c r="D154" s="39"/>
      <c r="E154" s="342" t="s">
        <v>526</v>
      </c>
      <c r="F154" s="349">
        <f>F54</f>
        <v>0.08</v>
      </c>
      <c r="G154" s="38" t="s">
        <v>164</v>
      </c>
      <c r="H154" s="351">
        <f t="shared" si="48"/>
        <v>0</v>
      </c>
      <c r="I154" s="78">
        <f>IF('3. Założenia'!$C$56="TAK",ROUND(I54*(1+$F154),2),I54)</f>
        <v>0</v>
      </c>
      <c r="J154" s="78">
        <f>IF('3. Założenia'!$C$56="TAK",ROUND(J54*(1+$F154),2),J54)</f>
        <v>0</v>
      </c>
      <c r="K154" s="78">
        <f>IF('3. Założenia'!$C$56="TAK",ROUND(K54*(1+$F154),2),K54)</f>
        <v>0</v>
      </c>
      <c r="L154" s="78">
        <f>IF('3. Założenia'!$C$56="TAK",ROUND(L54*(1+$F154),2),L54)</f>
        <v>0</v>
      </c>
      <c r="M154" s="78">
        <f>IF('3. Założenia'!$C$56="TAK",ROUND(M54*(1+$F154),2),M54)</f>
        <v>0</v>
      </c>
      <c r="N154" s="78">
        <f>IF('3. Założenia'!$C$56="TAK",ROUND(N54*(1+$F154),2),N54)</f>
        <v>0</v>
      </c>
      <c r="O154" s="78">
        <f>IF('3. Założenia'!$C$56="TAK",ROUND(O54*(1+$F154),2),O54)</f>
        <v>0</v>
      </c>
      <c r="P154" s="78">
        <f>IF('3. Założenia'!$C$56="TAK",ROUND(P54*(1+$F154),2),P54)</f>
        <v>0</v>
      </c>
      <c r="Q154" s="78">
        <f>IF('3. Założenia'!$C$56="TAK",ROUND(Q54*(1+$F154),2),Q54)</f>
        <v>0</v>
      </c>
      <c r="R154" s="78">
        <f>IF('3. Założenia'!$C$56="TAK",ROUND(R54*(1+$F154),2),R54)</f>
        <v>0</v>
      </c>
      <c r="S154" s="78">
        <f>IF('3. Założenia'!$C$56="TAK",ROUND(S54*(1+$F154),2),S54)</f>
        <v>0</v>
      </c>
      <c r="T154" s="78">
        <f>IF('3. Założenia'!$C$56="TAK",ROUND(T54*(1+$F154),2),T54)</f>
        <v>0</v>
      </c>
      <c r="U154" s="78">
        <f>IF('3. Założenia'!$C$56="TAK",ROUND(U54*(1+$F154),2),U54)</f>
        <v>0</v>
      </c>
      <c r="V154" s="78">
        <f>IF('3. Założenia'!$C$56="TAK",ROUND(V54*(1+$F154),2),V54)</f>
        <v>0</v>
      </c>
      <c r="W154" s="78">
        <f>IF('3. Założenia'!$C$56="TAK",ROUND(W54*(1+$F154),2),W54)</f>
        <v>0</v>
      </c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</row>
    <row r="155" spans="2:33">
      <c r="B155" s="423"/>
      <c r="C155" s="47"/>
      <c r="D155" s="39"/>
      <c r="E155" s="342" t="s">
        <v>526</v>
      </c>
      <c r="F155" s="349">
        <f>F55</f>
        <v>0</v>
      </c>
      <c r="G155" s="38" t="s">
        <v>164</v>
      </c>
      <c r="H155" s="351">
        <f t="shared" si="48"/>
        <v>0</v>
      </c>
      <c r="I155" s="78">
        <f>IF('3. Założenia'!$C$56="TAK",ROUND(I55*(1+$F155),2),I55)</f>
        <v>0</v>
      </c>
      <c r="J155" s="78">
        <f>IF('3. Założenia'!$C$56="TAK",ROUND(J55*(1+$F155),2),J55)</f>
        <v>0</v>
      </c>
      <c r="K155" s="78">
        <f>IF('3. Założenia'!$C$56="TAK",ROUND(K55*(1+$F155),2),K55)</f>
        <v>0</v>
      </c>
      <c r="L155" s="78">
        <f>IF('3. Założenia'!$C$56="TAK",ROUND(L55*(1+$F155),2),L55)</f>
        <v>0</v>
      </c>
      <c r="M155" s="78">
        <f>IF('3. Założenia'!$C$56="TAK",ROUND(M55*(1+$F155),2),M55)</f>
        <v>0</v>
      </c>
      <c r="N155" s="78">
        <f>IF('3. Założenia'!$C$56="TAK",ROUND(N55*(1+$F155),2),N55)</f>
        <v>0</v>
      </c>
      <c r="O155" s="78">
        <f>IF('3. Założenia'!$C$56="TAK",ROUND(O55*(1+$F155),2),O55)</f>
        <v>0</v>
      </c>
      <c r="P155" s="78">
        <f>IF('3. Założenia'!$C$56="TAK",ROUND(P55*(1+$F155),2),P55)</f>
        <v>0</v>
      </c>
      <c r="Q155" s="78">
        <f>IF('3. Założenia'!$C$56="TAK",ROUND(Q55*(1+$F155),2),Q55)</f>
        <v>0</v>
      </c>
      <c r="R155" s="78">
        <f>IF('3. Założenia'!$C$56="TAK",ROUND(R55*(1+$F155),2),R55)</f>
        <v>0</v>
      </c>
      <c r="S155" s="78">
        <f>IF('3. Założenia'!$C$56="TAK",ROUND(S55*(1+$F155),2),S55)</f>
        <v>0</v>
      </c>
      <c r="T155" s="78">
        <f>IF('3. Założenia'!$C$56="TAK",ROUND(T55*(1+$F155),2),T55)</f>
        <v>0</v>
      </c>
      <c r="U155" s="78">
        <f>IF('3. Założenia'!$C$56="TAK",ROUND(U55*(1+$F155),2),U55)</f>
        <v>0</v>
      </c>
      <c r="V155" s="78">
        <f>IF('3. Założenia'!$C$56="TAK",ROUND(V55*(1+$F155),2),V55)</f>
        <v>0</v>
      </c>
      <c r="W155" s="78">
        <f>IF('3. Założenia'!$C$56="TAK",ROUND(W55*(1+$F155),2),W55)</f>
        <v>0</v>
      </c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</row>
    <row r="156" spans="2:33">
      <c r="B156" s="320" t="str">
        <f>IF(H156=Q10,"OK","do poprawy")</f>
        <v>OK</v>
      </c>
      <c r="C156" s="47"/>
      <c r="D156" s="39" t="s">
        <v>292</v>
      </c>
      <c r="E156" s="392" t="s">
        <v>288</v>
      </c>
      <c r="F156" s="393"/>
      <c r="G156" s="38" t="s">
        <v>164</v>
      </c>
      <c r="H156" s="74">
        <f t="shared" si="48"/>
        <v>0</v>
      </c>
      <c r="I156" s="78">
        <f t="shared" ref="I156:W156" si="50">I157+I158+I159</f>
        <v>0</v>
      </c>
      <c r="J156" s="78">
        <f t="shared" si="50"/>
        <v>0</v>
      </c>
      <c r="K156" s="78">
        <f t="shared" si="50"/>
        <v>0</v>
      </c>
      <c r="L156" s="78">
        <f t="shared" si="50"/>
        <v>0</v>
      </c>
      <c r="M156" s="78">
        <f t="shared" si="50"/>
        <v>0</v>
      </c>
      <c r="N156" s="78">
        <f t="shared" si="50"/>
        <v>0</v>
      </c>
      <c r="O156" s="78">
        <f t="shared" si="50"/>
        <v>0</v>
      </c>
      <c r="P156" s="78">
        <f t="shared" si="50"/>
        <v>0</v>
      </c>
      <c r="Q156" s="78">
        <f t="shared" si="50"/>
        <v>0</v>
      </c>
      <c r="R156" s="78">
        <f t="shared" si="50"/>
        <v>0</v>
      </c>
      <c r="S156" s="78">
        <f t="shared" si="50"/>
        <v>0</v>
      </c>
      <c r="T156" s="78">
        <f t="shared" si="50"/>
        <v>0</v>
      </c>
      <c r="U156" s="78">
        <f t="shared" si="50"/>
        <v>0</v>
      </c>
      <c r="V156" s="78">
        <f t="shared" si="50"/>
        <v>0</v>
      </c>
      <c r="W156" s="78">
        <f t="shared" si="50"/>
        <v>0</v>
      </c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</row>
    <row r="157" spans="2:33">
      <c r="B157" s="421"/>
      <c r="C157" s="47"/>
      <c r="D157" s="39"/>
      <c r="E157" s="342" t="s">
        <v>526</v>
      </c>
      <c r="F157" s="349">
        <f>F57</f>
        <v>0.23</v>
      </c>
      <c r="G157" s="38" t="s">
        <v>164</v>
      </c>
      <c r="H157" s="351">
        <f t="shared" si="48"/>
        <v>0</v>
      </c>
      <c r="I157" s="78">
        <f>IF('3. Założenia'!$C$56="TAK",ROUND(I57*(1+$F157),2),I57)</f>
        <v>0</v>
      </c>
      <c r="J157" s="78">
        <f>IF('3. Założenia'!$C$56="TAK",ROUND(J57*(1+$F157),2),J57)</f>
        <v>0</v>
      </c>
      <c r="K157" s="78">
        <f>IF('3. Założenia'!$C$56="TAK",ROUND(K57*(1+$F157),2),K57)</f>
        <v>0</v>
      </c>
      <c r="L157" s="78">
        <f>IF('3. Założenia'!$C$56="TAK",ROUND(L57*(1+$F157),2),L57)</f>
        <v>0</v>
      </c>
      <c r="M157" s="78">
        <f>IF('3. Założenia'!$C$56="TAK",ROUND(M57*(1+$F157),2),M57)</f>
        <v>0</v>
      </c>
      <c r="N157" s="78">
        <f>IF('3. Założenia'!$C$56="TAK",ROUND(N57*(1+$F157),2),N57)</f>
        <v>0</v>
      </c>
      <c r="O157" s="78">
        <f>IF('3. Założenia'!$C$56="TAK",ROUND(O57*(1+$F157),2),O57)</f>
        <v>0</v>
      </c>
      <c r="P157" s="78">
        <f>IF('3. Założenia'!$C$56="TAK",ROUND(P57*(1+$F157),2),P57)</f>
        <v>0</v>
      </c>
      <c r="Q157" s="78">
        <f>IF('3. Założenia'!$C$56="TAK",ROUND(Q57*(1+$F157),2),Q57)</f>
        <v>0</v>
      </c>
      <c r="R157" s="78">
        <f>IF('3. Założenia'!$C$56="TAK",ROUND(R57*(1+$F157),2),R57)</f>
        <v>0</v>
      </c>
      <c r="S157" s="78">
        <f>IF('3. Założenia'!$C$56="TAK",ROUND(S57*(1+$F157),2),S57)</f>
        <v>0</v>
      </c>
      <c r="T157" s="78">
        <f>IF('3. Założenia'!$C$56="TAK",ROUND(T57*(1+$F157),2),T57)</f>
        <v>0</v>
      </c>
      <c r="U157" s="78">
        <f>IF('3. Założenia'!$C$56="TAK",ROUND(U57*(1+$F157),2),U57)</f>
        <v>0</v>
      </c>
      <c r="V157" s="78">
        <f>IF('3. Założenia'!$C$56="TAK",ROUND(V57*(1+$F157),2),V57)</f>
        <v>0</v>
      </c>
      <c r="W157" s="78">
        <f>IF('3. Założenia'!$C$56="TAK",ROUND(W57*(1+$F157),2),W57)</f>
        <v>0</v>
      </c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</row>
    <row r="158" spans="2:33">
      <c r="B158" s="422"/>
      <c r="C158" s="47"/>
      <c r="D158" s="39"/>
      <c r="E158" s="342" t="s">
        <v>526</v>
      </c>
      <c r="F158" s="349">
        <f>F58</f>
        <v>0.08</v>
      </c>
      <c r="G158" s="38" t="s">
        <v>164</v>
      </c>
      <c r="H158" s="351">
        <f t="shared" si="48"/>
        <v>0</v>
      </c>
      <c r="I158" s="78">
        <f>IF('3. Założenia'!$C$56="TAK",ROUND(I58*(1+$F158),2),I58)</f>
        <v>0</v>
      </c>
      <c r="J158" s="78">
        <f>IF('3. Założenia'!$C$56="TAK",ROUND(J58*(1+$F158),2),J58)</f>
        <v>0</v>
      </c>
      <c r="K158" s="78">
        <f>IF('3. Założenia'!$C$56="TAK",ROUND(K58*(1+$F158),2),K58)</f>
        <v>0</v>
      </c>
      <c r="L158" s="78">
        <f>IF('3. Założenia'!$C$56="TAK",ROUND(L58*(1+$F158),2),L58)</f>
        <v>0</v>
      </c>
      <c r="M158" s="78">
        <f>IF('3. Założenia'!$C$56="TAK",ROUND(M58*(1+$F158),2),M58)</f>
        <v>0</v>
      </c>
      <c r="N158" s="78">
        <f>IF('3. Założenia'!$C$56="TAK",ROUND(N58*(1+$F158),2),N58)</f>
        <v>0</v>
      </c>
      <c r="O158" s="78">
        <f>IF('3. Założenia'!$C$56="TAK",ROUND(O58*(1+$F158),2),O58)</f>
        <v>0</v>
      </c>
      <c r="P158" s="78">
        <f>IF('3. Założenia'!$C$56="TAK",ROUND(P58*(1+$F158),2),P58)</f>
        <v>0</v>
      </c>
      <c r="Q158" s="78">
        <f>IF('3. Założenia'!$C$56="TAK",ROUND(Q58*(1+$F158),2),Q58)</f>
        <v>0</v>
      </c>
      <c r="R158" s="78">
        <f>IF('3. Założenia'!$C$56="TAK",ROUND(R58*(1+$F158),2),R58)</f>
        <v>0</v>
      </c>
      <c r="S158" s="78">
        <f>IF('3. Założenia'!$C$56="TAK",ROUND(S58*(1+$F158),2),S58)</f>
        <v>0</v>
      </c>
      <c r="T158" s="78">
        <f>IF('3. Założenia'!$C$56="TAK",ROUND(T58*(1+$F158),2),T58)</f>
        <v>0</v>
      </c>
      <c r="U158" s="78">
        <f>IF('3. Założenia'!$C$56="TAK",ROUND(U58*(1+$F158),2),U58)</f>
        <v>0</v>
      </c>
      <c r="V158" s="78">
        <f>IF('3. Założenia'!$C$56="TAK",ROUND(V58*(1+$F158),2),V58)</f>
        <v>0</v>
      </c>
      <c r="W158" s="78">
        <f>IF('3. Założenia'!$C$56="TAK",ROUND(W58*(1+$F158),2),W58)</f>
        <v>0</v>
      </c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</row>
    <row r="159" spans="2:33">
      <c r="B159" s="423"/>
      <c r="C159" s="47"/>
      <c r="D159" s="39"/>
      <c r="E159" s="342" t="s">
        <v>526</v>
      </c>
      <c r="F159" s="349">
        <f>F59</f>
        <v>0</v>
      </c>
      <c r="G159" s="38" t="s">
        <v>164</v>
      </c>
      <c r="H159" s="351">
        <f t="shared" si="48"/>
        <v>0</v>
      </c>
      <c r="I159" s="78">
        <f>IF('3. Założenia'!$C$56="TAK",ROUND(I59*(1+$F159),2),I59)</f>
        <v>0</v>
      </c>
      <c r="J159" s="78">
        <f>IF('3. Założenia'!$C$56="TAK",ROUND(J59*(1+$F159),2),J59)</f>
        <v>0</v>
      </c>
      <c r="K159" s="78">
        <f>IF('3. Założenia'!$C$56="TAK",ROUND(K59*(1+$F159),2),K59)</f>
        <v>0</v>
      </c>
      <c r="L159" s="78">
        <f>IF('3. Założenia'!$C$56="TAK",ROUND(L59*(1+$F159),2),L59)</f>
        <v>0</v>
      </c>
      <c r="M159" s="78">
        <f>IF('3. Założenia'!$C$56="TAK",ROUND(M59*(1+$F159),2),M59)</f>
        <v>0</v>
      </c>
      <c r="N159" s="78">
        <f>IF('3. Założenia'!$C$56="TAK",ROUND(N59*(1+$F159),2),N59)</f>
        <v>0</v>
      </c>
      <c r="O159" s="78">
        <f>IF('3. Założenia'!$C$56="TAK",ROUND(O59*(1+$F159),2),O59)</f>
        <v>0</v>
      </c>
      <c r="P159" s="78">
        <f>IF('3. Założenia'!$C$56="TAK",ROUND(P59*(1+$F159),2),P59)</f>
        <v>0</v>
      </c>
      <c r="Q159" s="78">
        <f>IF('3. Założenia'!$C$56="TAK",ROUND(Q59*(1+$F159),2),Q59)</f>
        <v>0</v>
      </c>
      <c r="R159" s="78">
        <f>IF('3. Założenia'!$C$56="TAK",ROUND(R59*(1+$F159),2),R59)</f>
        <v>0</v>
      </c>
      <c r="S159" s="78">
        <f>IF('3. Założenia'!$C$56="TAK",ROUND(S59*(1+$F159),2),S59)</f>
        <v>0</v>
      </c>
      <c r="T159" s="78">
        <f>IF('3. Założenia'!$C$56="TAK",ROUND(T59*(1+$F159),2),T59)</f>
        <v>0</v>
      </c>
      <c r="U159" s="78">
        <f>IF('3. Założenia'!$C$56="TAK",ROUND(U59*(1+$F159),2),U59)</f>
        <v>0</v>
      </c>
      <c r="V159" s="78">
        <f>IF('3. Założenia'!$C$56="TAK",ROUND(V59*(1+$F159),2),V59)</f>
        <v>0</v>
      </c>
      <c r="W159" s="78">
        <f>IF('3. Założenia'!$C$56="TAK",ROUND(W59*(1+$F159),2),W59)</f>
        <v>0</v>
      </c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</row>
    <row r="160" spans="2:33">
      <c r="B160" s="320" t="str">
        <f>IF(H160=T10+W10,"OK","do poprawy")</f>
        <v>OK</v>
      </c>
      <c r="C160" s="47"/>
      <c r="D160" s="39" t="s">
        <v>36</v>
      </c>
      <c r="E160" s="392" t="s">
        <v>88</v>
      </c>
      <c r="F160" s="393"/>
      <c r="G160" s="38" t="s">
        <v>164</v>
      </c>
      <c r="H160" s="74">
        <f t="shared" si="48"/>
        <v>0</v>
      </c>
      <c r="I160" s="78">
        <f t="shared" ref="I160:W160" si="51">I161+I165</f>
        <v>0</v>
      </c>
      <c r="J160" s="78">
        <f t="shared" si="51"/>
        <v>0</v>
      </c>
      <c r="K160" s="78">
        <f t="shared" si="51"/>
        <v>0</v>
      </c>
      <c r="L160" s="78">
        <f t="shared" si="51"/>
        <v>0</v>
      </c>
      <c r="M160" s="78">
        <f t="shared" si="51"/>
        <v>0</v>
      </c>
      <c r="N160" s="78">
        <f t="shared" si="51"/>
        <v>0</v>
      </c>
      <c r="O160" s="78">
        <f t="shared" si="51"/>
        <v>0</v>
      </c>
      <c r="P160" s="78">
        <f t="shared" si="51"/>
        <v>0</v>
      </c>
      <c r="Q160" s="78">
        <f t="shared" si="51"/>
        <v>0</v>
      </c>
      <c r="R160" s="78">
        <f t="shared" si="51"/>
        <v>0</v>
      </c>
      <c r="S160" s="78">
        <f t="shared" si="51"/>
        <v>0</v>
      </c>
      <c r="T160" s="78">
        <f t="shared" si="51"/>
        <v>0</v>
      </c>
      <c r="U160" s="78">
        <f t="shared" si="51"/>
        <v>0</v>
      </c>
      <c r="V160" s="78">
        <f t="shared" si="51"/>
        <v>0</v>
      </c>
      <c r="W160" s="78">
        <f t="shared" si="51"/>
        <v>0</v>
      </c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</row>
    <row r="161" spans="2:33">
      <c r="B161" s="320" t="str">
        <f>IF(H161=T10,"OK","do poprawy")</f>
        <v>OK</v>
      </c>
      <c r="C161" s="47"/>
      <c r="D161" s="39" t="s">
        <v>293</v>
      </c>
      <c r="E161" s="392" t="s">
        <v>556</v>
      </c>
      <c r="F161" s="393"/>
      <c r="G161" s="38" t="s">
        <v>164</v>
      </c>
      <c r="H161" s="74">
        <f t="shared" si="48"/>
        <v>0</v>
      </c>
      <c r="I161" s="78">
        <f t="shared" ref="I161:W161" si="52">I162+I163+I164</f>
        <v>0</v>
      </c>
      <c r="J161" s="78">
        <f t="shared" si="52"/>
        <v>0</v>
      </c>
      <c r="K161" s="78">
        <f t="shared" si="52"/>
        <v>0</v>
      </c>
      <c r="L161" s="78">
        <f t="shared" si="52"/>
        <v>0</v>
      </c>
      <c r="M161" s="78">
        <f t="shared" si="52"/>
        <v>0</v>
      </c>
      <c r="N161" s="78">
        <f t="shared" si="52"/>
        <v>0</v>
      </c>
      <c r="O161" s="78">
        <f t="shared" si="52"/>
        <v>0</v>
      </c>
      <c r="P161" s="78">
        <f t="shared" si="52"/>
        <v>0</v>
      </c>
      <c r="Q161" s="78">
        <f t="shared" si="52"/>
        <v>0</v>
      </c>
      <c r="R161" s="78">
        <f t="shared" si="52"/>
        <v>0</v>
      </c>
      <c r="S161" s="78">
        <f t="shared" si="52"/>
        <v>0</v>
      </c>
      <c r="T161" s="78">
        <f t="shared" si="52"/>
        <v>0</v>
      </c>
      <c r="U161" s="78">
        <f t="shared" si="52"/>
        <v>0</v>
      </c>
      <c r="V161" s="78">
        <f t="shared" si="52"/>
        <v>0</v>
      </c>
      <c r="W161" s="78">
        <f t="shared" si="52"/>
        <v>0</v>
      </c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</row>
    <row r="162" spans="2:33">
      <c r="B162" s="421"/>
      <c r="C162" s="47"/>
      <c r="D162" s="39"/>
      <c r="E162" s="342" t="s">
        <v>526</v>
      </c>
      <c r="F162" s="349">
        <f>F62</f>
        <v>0.23</v>
      </c>
      <c r="G162" s="38" t="s">
        <v>164</v>
      </c>
      <c r="H162" s="351">
        <f t="shared" si="48"/>
        <v>0</v>
      </c>
      <c r="I162" s="78">
        <f>IF('3. Założenia'!$C$56="TAK",ROUND(I62*(1+$F162),2),ROUND(I62*(1+$F162),2)+ROUND(I53*($F162),2))</f>
        <v>0</v>
      </c>
      <c r="J162" s="78">
        <f>IF('3. Założenia'!$C$56="TAK",ROUND(J62*(1+$F162),2),ROUND(J62*(1+$F162),2)+ROUND(J53*($F162),2))</f>
        <v>0</v>
      </c>
      <c r="K162" s="78">
        <f>IF('3. Założenia'!$C$56="TAK",ROUND(K62*(1+$F162),2),ROUND(K62*(1+$F162),2)+ROUND(K53*($F162),2))</f>
        <v>0</v>
      </c>
      <c r="L162" s="78">
        <f>IF('3. Założenia'!$C$56="TAK",ROUND(L62*(1+$F162),2),ROUND(L62*(1+$F162),2)+ROUND(L53*($F162),2))</f>
        <v>0</v>
      </c>
      <c r="M162" s="78">
        <f>IF('3. Założenia'!$C$56="TAK",ROUND(M62*(1+$F162),2),ROUND(M62*(1+$F162),2)+ROUND(M53*($F162),2))</f>
        <v>0</v>
      </c>
      <c r="N162" s="78">
        <f>IF('3. Założenia'!$C$56="TAK",ROUND(N62*(1+$F162),2),ROUND(N62*(1+$F162),2)+ROUND(N53*($F162),2))</f>
        <v>0</v>
      </c>
      <c r="O162" s="78">
        <f>IF('3. Założenia'!$C$56="TAK",ROUND(O62*(1+$F162),2),ROUND(O62*(1+$F162),2)+ROUND(O53*($F162),2))</f>
        <v>0</v>
      </c>
      <c r="P162" s="78">
        <f>IF('3. Założenia'!$C$56="TAK",ROUND(P62*(1+$F162),2),ROUND(P62*(1+$F162),2)+ROUND(P53*($F162),2))</f>
        <v>0</v>
      </c>
      <c r="Q162" s="78">
        <f>IF('3. Założenia'!$C$56="TAK",ROUND(Q62*(1+$F162),2),ROUND(Q62*(1+$F162),2)+ROUND(Q53*($F162),2))</f>
        <v>0</v>
      </c>
      <c r="R162" s="78">
        <f>IF('3. Założenia'!$C$56="TAK",ROUND(R62*(1+$F162),2),ROUND(R62*(1+$F162),2)+ROUND(R53*($F162),2))</f>
        <v>0</v>
      </c>
      <c r="S162" s="78">
        <f>IF('3. Założenia'!$C$56="TAK",ROUND(S62*(1+$F162),2),ROUND(S62*(1+$F162),2)+ROUND(S53*($F162),2))</f>
        <v>0</v>
      </c>
      <c r="T162" s="78">
        <f>IF('3. Założenia'!$C$56="TAK",ROUND(T62*(1+$F162),2),ROUND(T62*(1+$F162),2)+ROUND(T53*($F162),2))</f>
        <v>0</v>
      </c>
      <c r="U162" s="78">
        <f>IF('3. Założenia'!$C$56="TAK",ROUND(U62*(1+$F162),2),ROUND(U62*(1+$F162),2)+ROUND(U53*($F162),2))</f>
        <v>0</v>
      </c>
      <c r="V162" s="78">
        <f>IF('3. Założenia'!$C$56="TAK",ROUND(V62*(1+$F162),2),ROUND(V62*(1+$F162),2)+ROUND(V53*($F162),2))</f>
        <v>0</v>
      </c>
      <c r="W162" s="78">
        <f>IF('3. Założenia'!$C$56="TAK",ROUND(W62*(1+$F162),2),ROUND(W62*(1+$F162),2)+ROUND(W53*($F162),2))</f>
        <v>0</v>
      </c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</row>
    <row r="163" spans="2:33">
      <c r="B163" s="422"/>
      <c r="C163" s="47"/>
      <c r="D163" s="39"/>
      <c r="E163" s="342" t="s">
        <v>526</v>
      </c>
      <c r="F163" s="349">
        <f>F63</f>
        <v>0.08</v>
      </c>
      <c r="G163" s="38" t="s">
        <v>164</v>
      </c>
      <c r="H163" s="351">
        <f t="shared" si="48"/>
        <v>0</v>
      </c>
      <c r="I163" s="78">
        <f>IF('3. Założenia'!$C$56="TAK",ROUND(I63*(1+$F163),2),ROUND(I63*(1+$F163),2)+ROUND(I54*($F163),2))</f>
        <v>0</v>
      </c>
      <c r="J163" s="78">
        <f>IF('3. Założenia'!$C$56="TAK",ROUND(J63*(1+$F163),2),ROUND(J63*(1+$F163),2)+ROUND(J54*($F163),2))</f>
        <v>0</v>
      </c>
      <c r="K163" s="78">
        <f>IF('3. Założenia'!$C$56="TAK",ROUND(K63*(1+$F163),2),ROUND(K63*(1+$F163),2)+ROUND(K54*($F163),2))</f>
        <v>0</v>
      </c>
      <c r="L163" s="78">
        <f>IF('3. Założenia'!$C$56="TAK",ROUND(L63*(1+$F163),2),ROUND(L63*(1+$F163),2)+ROUND(L54*($F163),2))</f>
        <v>0</v>
      </c>
      <c r="M163" s="78">
        <f>IF('3. Założenia'!$C$56="TAK",ROUND(M63*(1+$F163),2),ROUND(M63*(1+$F163),2)+ROUND(M54*($F163),2))</f>
        <v>0</v>
      </c>
      <c r="N163" s="78">
        <f>IF('3. Założenia'!$C$56="TAK",ROUND(N63*(1+$F163),2),ROUND(N63*(1+$F163),2)+ROUND(N54*($F163),2))</f>
        <v>0</v>
      </c>
      <c r="O163" s="78">
        <f>IF('3. Założenia'!$C$56="TAK",ROUND(O63*(1+$F163),2),ROUND(O63*(1+$F163),2)+ROUND(O54*($F163),2))</f>
        <v>0</v>
      </c>
      <c r="P163" s="78">
        <f>IF('3. Założenia'!$C$56="TAK",ROUND(P63*(1+$F163),2),ROUND(P63*(1+$F163),2)+ROUND(P54*($F163),2))</f>
        <v>0</v>
      </c>
      <c r="Q163" s="78">
        <f>IF('3. Założenia'!$C$56="TAK",ROUND(Q63*(1+$F163),2),ROUND(Q63*(1+$F163),2)+ROUND(Q54*($F163),2))</f>
        <v>0</v>
      </c>
      <c r="R163" s="78">
        <f>IF('3. Założenia'!$C$56="TAK",ROUND(R63*(1+$F163),2),ROUND(R63*(1+$F163),2)+ROUND(R54*($F163),2))</f>
        <v>0</v>
      </c>
      <c r="S163" s="78">
        <f>IF('3. Założenia'!$C$56="TAK",ROUND(S63*(1+$F163),2),ROUND(S63*(1+$F163),2)+ROUND(S54*($F163),2))</f>
        <v>0</v>
      </c>
      <c r="T163" s="78">
        <f>IF('3. Założenia'!$C$56="TAK",ROUND(T63*(1+$F163),2),ROUND(T63*(1+$F163),2)+ROUND(T54*($F163),2))</f>
        <v>0</v>
      </c>
      <c r="U163" s="78">
        <f>IF('3. Założenia'!$C$56="TAK",ROUND(U63*(1+$F163),2),ROUND(U63*(1+$F163),2)+ROUND(U54*($F163),2))</f>
        <v>0</v>
      </c>
      <c r="V163" s="78">
        <f>IF('3. Założenia'!$C$56="TAK",ROUND(V63*(1+$F163),2),ROUND(V63*(1+$F163),2)+ROUND(V54*($F163),2))</f>
        <v>0</v>
      </c>
      <c r="W163" s="78">
        <f>IF('3. Założenia'!$C$56="TAK",ROUND(W63*(1+$F163),2),ROUND(W63*(1+$F163),2)+ROUND(W54*($F163),2))</f>
        <v>0</v>
      </c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</row>
    <row r="164" spans="2:33">
      <c r="B164" s="423"/>
      <c r="C164" s="47"/>
      <c r="D164" s="39"/>
      <c r="E164" s="342" t="s">
        <v>526</v>
      </c>
      <c r="F164" s="349">
        <f>F64</f>
        <v>0</v>
      </c>
      <c r="G164" s="38" t="s">
        <v>164</v>
      </c>
      <c r="H164" s="351">
        <f t="shared" si="48"/>
        <v>0</v>
      </c>
      <c r="I164" s="78">
        <f>IF('3. Założenia'!$C$56="TAK",ROUND(I64*(1+$F164),2),ROUND(I64*(1+$F164),2)+ROUND(I55*($F164),2))</f>
        <v>0</v>
      </c>
      <c r="J164" s="78">
        <f>IF('3. Założenia'!$C$56="TAK",ROUND(J64*(1+$F164),2),ROUND(J64*(1+$F164),2)+ROUND(J55*($F164),2))</f>
        <v>0</v>
      </c>
      <c r="K164" s="78">
        <f>IF('3. Założenia'!$C$56="TAK",ROUND(K64*(1+$F164),2),ROUND(K64*(1+$F164),2)+ROUND(K55*($F164),2))</f>
        <v>0</v>
      </c>
      <c r="L164" s="78">
        <f>IF('3. Założenia'!$C$56="TAK",ROUND(L64*(1+$F164),2),ROUND(L64*(1+$F164),2)+ROUND(L55*($F164),2))</f>
        <v>0</v>
      </c>
      <c r="M164" s="78">
        <f>IF('3. Założenia'!$C$56="TAK",ROUND(M64*(1+$F164),2),ROUND(M64*(1+$F164),2)+ROUND(M55*($F164),2))</f>
        <v>0</v>
      </c>
      <c r="N164" s="78">
        <f>IF('3. Założenia'!$C$56="TAK",ROUND(N64*(1+$F164),2),ROUND(N64*(1+$F164),2)+ROUND(N55*($F164),2))</f>
        <v>0</v>
      </c>
      <c r="O164" s="78">
        <f>IF('3. Założenia'!$C$56="TAK",ROUND(O64*(1+$F164),2),ROUND(O64*(1+$F164),2)+ROUND(O55*($F164),2))</f>
        <v>0</v>
      </c>
      <c r="P164" s="78">
        <f>IF('3. Założenia'!$C$56="TAK",ROUND(P64*(1+$F164),2),ROUND(P64*(1+$F164),2)+ROUND(P55*($F164),2))</f>
        <v>0</v>
      </c>
      <c r="Q164" s="78">
        <f>IF('3. Założenia'!$C$56="TAK",ROUND(Q64*(1+$F164),2),ROUND(Q64*(1+$F164),2)+ROUND(Q55*($F164),2))</f>
        <v>0</v>
      </c>
      <c r="R164" s="78">
        <f>IF('3. Założenia'!$C$56="TAK",ROUND(R64*(1+$F164),2),ROUND(R64*(1+$F164),2)+ROUND(R55*($F164),2))</f>
        <v>0</v>
      </c>
      <c r="S164" s="78">
        <f>IF('3. Założenia'!$C$56="TAK",ROUND(S64*(1+$F164),2),ROUND(S64*(1+$F164),2)+ROUND(S55*($F164),2))</f>
        <v>0</v>
      </c>
      <c r="T164" s="78">
        <f>IF('3. Założenia'!$C$56="TAK",ROUND(T64*(1+$F164),2),ROUND(T64*(1+$F164),2)+ROUND(T55*($F164),2))</f>
        <v>0</v>
      </c>
      <c r="U164" s="78">
        <f>IF('3. Założenia'!$C$56="TAK",ROUND(U64*(1+$F164),2),ROUND(U64*(1+$F164),2)+ROUND(U55*($F164),2))</f>
        <v>0</v>
      </c>
      <c r="V164" s="78">
        <f>IF('3. Założenia'!$C$56="TAK",ROUND(V64*(1+$F164),2),ROUND(V64*(1+$F164),2)+ROUND(V55*($F164),2))</f>
        <v>0</v>
      </c>
      <c r="W164" s="78">
        <f>IF('3. Założenia'!$C$56="TAK",ROUND(W64*(1+$F164),2),ROUND(W64*(1+$F164),2)+ROUND(W55*($F164),2))</f>
        <v>0</v>
      </c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</row>
    <row r="165" spans="2:33">
      <c r="B165" s="320" t="str">
        <f>IF(H165=W10,"OK","do poprawy")</f>
        <v>OK</v>
      </c>
      <c r="C165" s="47"/>
      <c r="D165" s="39" t="s">
        <v>294</v>
      </c>
      <c r="E165" s="396" t="s">
        <v>288</v>
      </c>
      <c r="F165" s="397"/>
      <c r="G165" s="38" t="s">
        <v>164</v>
      </c>
      <c r="H165" s="74">
        <f t="shared" si="48"/>
        <v>0</v>
      </c>
      <c r="I165" s="78">
        <f t="shared" ref="I165:W165" si="53">I166+I167+I168</f>
        <v>0</v>
      </c>
      <c r="J165" s="78">
        <f t="shared" si="53"/>
        <v>0</v>
      </c>
      <c r="K165" s="78">
        <f t="shared" si="53"/>
        <v>0</v>
      </c>
      <c r="L165" s="78">
        <f t="shared" si="53"/>
        <v>0</v>
      </c>
      <c r="M165" s="78">
        <f t="shared" si="53"/>
        <v>0</v>
      </c>
      <c r="N165" s="78">
        <f t="shared" si="53"/>
        <v>0</v>
      </c>
      <c r="O165" s="78">
        <f t="shared" si="53"/>
        <v>0</v>
      </c>
      <c r="P165" s="78">
        <f t="shared" si="53"/>
        <v>0</v>
      </c>
      <c r="Q165" s="78">
        <f t="shared" si="53"/>
        <v>0</v>
      </c>
      <c r="R165" s="78">
        <f t="shared" si="53"/>
        <v>0</v>
      </c>
      <c r="S165" s="78">
        <f t="shared" si="53"/>
        <v>0</v>
      </c>
      <c r="T165" s="78">
        <f t="shared" si="53"/>
        <v>0</v>
      </c>
      <c r="U165" s="78">
        <f t="shared" si="53"/>
        <v>0</v>
      </c>
      <c r="V165" s="78">
        <f t="shared" si="53"/>
        <v>0</v>
      </c>
      <c r="W165" s="78">
        <f t="shared" si="53"/>
        <v>0</v>
      </c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</row>
    <row r="166" spans="2:33">
      <c r="B166" s="421"/>
      <c r="C166" s="47"/>
      <c r="D166" s="39"/>
      <c r="E166" s="342" t="s">
        <v>526</v>
      </c>
      <c r="F166" s="349">
        <f>F66</f>
        <v>0.23</v>
      </c>
      <c r="G166" s="38" t="s">
        <v>164</v>
      </c>
      <c r="H166" s="351">
        <f t="shared" si="48"/>
        <v>0</v>
      </c>
      <c r="I166" s="78">
        <f>IF('3. Założenia'!$C$56="TAK",ROUND(I66*(1+$F166),2),ROUND(I66*(1+$F166),2)+ROUND(I57*($F166),2))</f>
        <v>0</v>
      </c>
      <c r="J166" s="78">
        <f>IF('3. Założenia'!$C$56="TAK",ROUND(J66*(1+$F166),2),ROUND(J66*(1+$F166),2)+ROUND(J57*($F166),2))</f>
        <v>0</v>
      </c>
      <c r="K166" s="78">
        <f>IF('3. Założenia'!$C$56="TAK",ROUND(K66*(1+$F166),2),ROUND(K66*(1+$F166),2)+ROUND(K57*($F166),2))</f>
        <v>0</v>
      </c>
      <c r="L166" s="78">
        <f>IF('3. Założenia'!$C$56="TAK",ROUND(L66*(1+$F166),2),ROUND(L66*(1+$F166),2)+ROUND(L57*($F166),2))</f>
        <v>0</v>
      </c>
      <c r="M166" s="78">
        <f>IF('3. Założenia'!$C$56="TAK",ROUND(M66*(1+$F166),2),ROUND(M66*(1+$F166),2)+ROUND(M57*($F166),2))</f>
        <v>0</v>
      </c>
      <c r="N166" s="78">
        <f>IF('3. Założenia'!$C$56="TAK",ROUND(N66*(1+$F166),2),ROUND(N66*(1+$F166),2)+ROUND(N57*($F166),2))</f>
        <v>0</v>
      </c>
      <c r="O166" s="78">
        <f>IF('3. Założenia'!$C$56="TAK",ROUND(O66*(1+$F166),2),ROUND(O66*(1+$F166),2)+ROUND(O57*($F166),2))</f>
        <v>0</v>
      </c>
      <c r="P166" s="78">
        <f>IF('3. Założenia'!$C$56="TAK",ROUND(P66*(1+$F166),2),ROUND(P66*(1+$F166),2)+ROUND(P57*($F166),2))</f>
        <v>0</v>
      </c>
      <c r="Q166" s="78">
        <f>IF('3. Założenia'!$C$56="TAK",ROUND(Q66*(1+$F166),2),ROUND(Q66*(1+$F166),2)+ROUND(Q57*($F166),2))</f>
        <v>0</v>
      </c>
      <c r="R166" s="78">
        <f>IF('3. Założenia'!$C$56="TAK",ROUND(R66*(1+$F166),2),ROUND(R66*(1+$F166),2)+ROUND(R57*($F166),2))</f>
        <v>0</v>
      </c>
      <c r="S166" s="78">
        <f>IF('3. Założenia'!$C$56="TAK",ROUND(S66*(1+$F166),2),ROUND(S66*(1+$F166),2)+ROUND(S57*($F166),2))</f>
        <v>0</v>
      </c>
      <c r="T166" s="78">
        <f>IF('3. Założenia'!$C$56="TAK",ROUND(T66*(1+$F166),2),ROUND(T66*(1+$F166),2)+ROUND(T57*($F166),2))</f>
        <v>0</v>
      </c>
      <c r="U166" s="78">
        <f>IF('3. Założenia'!$C$56="TAK",ROUND(U66*(1+$F166),2),ROUND(U66*(1+$F166),2)+ROUND(U57*($F166),2))</f>
        <v>0</v>
      </c>
      <c r="V166" s="78">
        <f>IF('3. Założenia'!$C$56="TAK",ROUND(V66*(1+$F166),2),ROUND(V66*(1+$F166),2)+ROUND(V57*($F166),2))</f>
        <v>0</v>
      </c>
      <c r="W166" s="78">
        <f>IF('3. Założenia'!$C$56="TAK",ROUND(W66*(1+$F166),2),ROUND(W66*(1+$F166),2)+ROUND(W57*($F166),2))</f>
        <v>0</v>
      </c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</row>
    <row r="167" spans="2:33">
      <c r="B167" s="422"/>
      <c r="C167" s="47"/>
      <c r="D167" s="39"/>
      <c r="E167" s="342" t="s">
        <v>526</v>
      </c>
      <c r="F167" s="349">
        <f>F67</f>
        <v>0.08</v>
      </c>
      <c r="G167" s="38" t="s">
        <v>164</v>
      </c>
      <c r="H167" s="351">
        <f t="shared" si="48"/>
        <v>0</v>
      </c>
      <c r="I167" s="78">
        <f>IF('3. Założenia'!$C$56="TAK",ROUND(I67*(1+$F167),2),ROUND(I67*(1+$F167),2)+ROUND(I58*($F167),2))</f>
        <v>0</v>
      </c>
      <c r="J167" s="78">
        <f>IF('3. Założenia'!$C$56="TAK",ROUND(J67*(1+$F167),2),ROUND(J67*(1+$F167),2)+ROUND(J58*($F167),2))</f>
        <v>0</v>
      </c>
      <c r="K167" s="78">
        <f>IF('3. Założenia'!$C$56="TAK",ROUND(K67*(1+$F167),2),ROUND(K67*(1+$F167),2)+ROUND(K58*($F167),2))</f>
        <v>0</v>
      </c>
      <c r="L167" s="78">
        <f>IF('3. Założenia'!$C$56="TAK",ROUND(L67*(1+$F167),2),ROUND(L67*(1+$F167),2)+ROUND(L58*($F167),2))</f>
        <v>0</v>
      </c>
      <c r="M167" s="78">
        <f>IF('3. Założenia'!$C$56="TAK",ROUND(M67*(1+$F167),2),ROUND(M67*(1+$F167),2)+ROUND(M58*($F167),2))</f>
        <v>0</v>
      </c>
      <c r="N167" s="78">
        <f>IF('3. Założenia'!$C$56="TAK",ROUND(N67*(1+$F167),2),ROUND(N67*(1+$F167),2)+ROUND(N58*($F167),2))</f>
        <v>0</v>
      </c>
      <c r="O167" s="78">
        <f>IF('3. Założenia'!$C$56="TAK",ROUND(O67*(1+$F167),2),ROUND(O67*(1+$F167),2)+ROUND(O58*($F167),2))</f>
        <v>0</v>
      </c>
      <c r="P167" s="78">
        <f>IF('3. Założenia'!$C$56="TAK",ROUND(P67*(1+$F167),2),ROUND(P67*(1+$F167),2)+ROUND(P58*($F167),2))</f>
        <v>0</v>
      </c>
      <c r="Q167" s="78">
        <f>IF('3. Założenia'!$C$56="TAK",ROUND(Q67*(1+$F167),2),ROUND(Q67*(1+$F167),2)+ROUND(Q58*($F167),2))</f>
        <v>0</v>
      </c>
      <c r="R167" s="78">
        <f>IF('3. Założenia'!$C$56="TAK",ROUND(R67*(1+$F167),2),ROUND(R67*(1+$F167),2)+ROUND(R58*($F167),2))</f>
        <v>0</v>
      </c>
      <c r="S167" s="78">
        <f>IF('3. Założenia'!$C$56="TAK",ROUND(S67*(1+$F167),2),ROUND(S67*(1+$F167),2)+ROUND(S58*($F167),2))</f>
        <v>0</v>
      </c>
      <c r="T167" s="78">
        <f>IF('3. Założenia'!$C$56="TAK",ROUND(T67*(1+$F167),2),ROUND(T67*(1+$F167),2)+ROUND(T58*($F167),2))</f>
        <v>0</v>
      </c>
      <c r="U167" s="78">
        <f>IF('3. Założenia'!$C$56="TAK",ROUND(U67*(1+$F167),2),ROUND(U67*(1+$F167),2)+ROUND(U58*($F167),2))</f>
        <v>0</v>
      </c>
      <c r="V167" s="78">
        <f>IF('3. Założenia'!$C$56="TAK",ROUND(V67*(1+$F167),2),ROUND(V67*(1+$F167),2)+ROUND(V58*($F167),2))</f>
        <v>0</v>
      </c>
      <c r="W167" s="78">
        <f>IF('3. Założenia'!$C$56="TAK",ROUND(W67*(1+$F167),2),ROUND(W67*(1+$F167),2)+ROUND(W58*($F167),2))</f>
        <v>0</v>
      </c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</row>
    <row r="168" spans="2:33">
      <c r="B168" s="423"/>
      <c r="C168" s="47"/>
      <c r="D168" s="39"/>
      <c r="E168" s="342" t="s">
        <v>526</v>
      </c>
      <c r="F168" s="349">
        <f>F68</f>
        <v>0</v>
      </c>
      <c r="G168" s="38" t="s">
        <v>164</v>
      </c>
      <c r="H168" s="351">
        <f t="shared" si="48"/>
        <v>0</v>
      </c>
      <c r="I168" s="78">
        <f>IF('3. Założenia'!$C$56="TAK",ROUND(I68*(1+$F168),2),ROUND(I68*(1+$F168),2)+ROUND(I59*($F168),2))</f>
        <v>0</v>
      </c>
      <c r="J168" s="78">
        <f>IF('3. Założenia'!$C$56="TAK",ROUND(J68*(1+$F168),2),ROUND(J68*(1+$F168),2)+ROUND(J59*($F168),2))</f>
        <v>0</v>
      </c>
      <c r="K168" s="78">
        <f>IF('3. Założenia'!$C$56="TAK",ROUND(K68*(1+$F168),2),ROUND(K68*(1+$F168),2)+ROUND(K59*($F168),2))</f>
        <v>0</v>
      </c>
      <c r="L168" s="78">
        <f>IF('3. Założenia'!$C$56="TAK",ROUND(L68*(1+$F168),2),ROUND(L68*(1+$F168),2)+ROUND(L59*($F168),2))</f>
        <v>0</v>
      </c>
      <c r="M168" s="78">
        <f>IF('3. Założenia'!$C$56="TAK",ROUND(M68*(1+$F168),2),ROUND(M68*(1+$F168),2)+ROUND(M59*($F168),2))</f>
        <v>0</v>
      </c>
      <c r="N168" s="78">
        <f>IF('3. Założenia'!$C$56="TAK",ROUND(N68*(1+$F168),2),ROUND(N68*(1+$F168),2)+ROUND(N59*($F168),2))</f>
        <v>0</v>
      </c>
      <c r="O168" s="78">
        <f>IF('3. Założenia'!$C$56="TAK",ROUND(O68*(1+$F168),2),ROUND(O68*(1+$F168),2)+ROUND(O59*($F168),2))</f>
        <v>0</v>
      </c>
      <c r="P168" s="78">
        <f>IF('3. Założenia'!$C$56="TAK",ROUND(P68*(1+$F168),2),ROUND(P68*(1+$F168),2)+ROUND(P59*($F168),2))</f>
        <v>0</v>
      </c>
      <c r="Q168" s="78">
        <f>IF('3. Założenia'!$C$56="TAK",ROUND(Q68*(1+$F168),2),ROUND(Q68*(1+$F168),2)+ROUND(Q59*($F168),2))</f>
        <v>0</v>
      </c>
      <c r="R168" s="78">
        <f>IF('3. Założenia'!$C$56="TAK",ROUND(R68*(1+$F168),2),ROUND(R68*(1+$F168),2)+ROUND(R59*($F168),2))</f>
        <v>0</v>
      </c>
      <c r="S168" s="78">
        <f>IF('3. Założenia'!$C$56="TAK",ROUND(S68*(1+$F168),2),ROUND(S68*(1+$F168),2)+ROUND(S59*($F168),2))</f>
        <v>0</v>
      </c>
      <c r="T168" s="78">
        <f>IF('3. Założenia'!$C$56="TAK",ROUND(T68*(1+$F168),2),ROUND(T68*(1+$F168),2)+ROUND(T59*($F168),2))</f>
        <v>0</v>
      </c>
      <c r="U168" s="78">
        <f>IF('3. Założenia'!$C$56="TAK",ROUND(U68*(1+$F168),2),ROUND(U68*(1+$F168),2)+ROUND(U59*($F168),2))</f>
        <v>0</v>
      </c>
      <c r="V168" s="78">
        <f>IF('3. Założenia'!$C$56="TAK",ROUND(V68*(1+$F168),2),ROUND(V68*(1+$F168),2)+ROUND(V59*($F168),2))</f>
        <v>0</v>
      </c>
      <c r="W168" s="78">
        <f>IF('3. Założenia'!$C$56="TAK",ROUND(W68*(1+$F168),2),ROUND(W68*(1+$F168),2)+ROUND(W59*($F168),2))</f>
        <v>0</v>
      </c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</row>
    <row r="169" spans="2:33">
      <c r="B169" s="320" t="str">
        <f>IF(H169=J17,"OK","do poprawy")</f>
        <v>OK</v>
      </c>
      <c r="C169" s="47"/>
      <c r="D169" s="136">
        <v>2</v>
      </c>
      <c r="E169" s="430" t="s">
        <v>92</v>
      </c>
      <c r="F169" s="431"/>
      <c r="G169" s="137" t="s">
        <v>164</v>
      </c>
      <c r="H169" s="74">
        <f t="shared" si="48"/>
        <v>0</v>
      </c>
      <c r="I169" s="78">
        <f t="shared" ref="I169:W169" si="54">I170+I179</f>
        <v>0</v>
      </c>
      <c r="J169" s="78">
        <f t="shared" si="54"/>
        <v>0</v>
      </c>
      <c r="K169" s="78">
        <f t="shared" si="54"/>
        <v>0</v>
      </c>
      <c r="L169" s="78">
        <f t="shared" si="54"/>
        <v>0</v>
      </c>
      <c r="M169" s="78">
        <f t="shared" si="54"/>
        <v>0</v>
      </c>
      <c r="N169" s="78">
        <f t="shared" si="54"/>
        <v>0</v>
      </c>
      <c r="O169" s="78">
        <f t="shared" si="54"/>
        <v>0</v>
      </c>
      <c r="P169" s="78">
        <f t="shared" si="54"/>
        <v>0</v>
      </c>
      <c r="Q169" s="78">
        <f t="shared" si="54"/>
        <v>0</v>
      </c>
      <c r="R169" s="78">
        <f t="shared" si="54"/>
        <v>0</v>
      </c>
      <c r="S169" s="78">
        <f t="shared" si="54"/>
        <v>0</v>
      </c>
      <c r="T169" s="78">
        <f t="shared" si="54"/>
        <v>0</v>
      </c>
      <c r="U169" s="78">
        <f t="shared" si="54"/>
        <v>0</v>
      </c>
      <c r="V169" s="78">
        <f t="shared" si="54"/>
        <v>0</v>
      </c>
      <c r="W169" s="78">
        <f t="shared" si="54"/>
        <v>0</v>
      </c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</row>
    <row r="170" spans="2:33">
      <c r="B170" s="320" t="str">
        <f>IF(H170=N17+Q17,"OK","do poprawy")</f>
        <v>OK</v>
      </c>
      <c r="C170" s="47"/>
      <c r="D170" s="39" t="s">
        <v>35</v>
      </c>
      <c r="E170" s="396" t="s">
        <v>87</v>
      </c>
      <c r="F170" s="397"/>
      <c r="G170" s="38" t="s">
        <v>164</v>
      </c>
      <c r="H170" s="74">
        <f t="shared" si="48"/>
        <v>0</v>
      </c>
      <c r="I170" s="78">
        <f t="shared" ref="I170:W170" si="55">I171+I175</f>
        <v>0</v>
      </c>
      <c r="J170" s="78">
        <f t="shared" si="55"/>
        <v>0</v>
      </c>
      <c r="K170" s="78">
        <f t="shared" si="55"/>
        <v>0</v>
      </c>
      <c r="L170" s="78">
        <f t="shared" si="55"/>
        <v>0</v>
      </c>
      <c r="M170" s="78">
        <f t="shared" si="55"/>
        <v>0</v>
      </c>
      <c r="N170" s="78">
        <f t="shared" si="55"/>
        <v>0</v>
      </c>
      <c r="O170" s="78">
        <f t="shared" si="55"/>
        <v>0</v>
      </c>
      <c r="P170" s="78">
        <f t="shared" si="55"/>
        <v>0</v>
      </c>
      <c r="Q170" s="78">
        <f t="shared" si="55"/>
        <v>0</v>
      </c>
      <c r="R170" s="78">
        <f t="shared" si="55"/>
        <v>0</v>
      </c>
      <c r="S170" s="78">
        <f t="shared" si="55"/>
        <v>0</v>
      </c>
      <c r="T170" s="78">
        <f t="shared" si="55"/>
        <v>0</v>
      </c>
      <c r="U170" s="78">
        <f t="shared" si="55"/>
        <v>0</v>
      </c>
      <c r="V170" s="78">
        <f t="shared" si="55"/>
        <v>0</v>
      </c>
      <c r="W170" s="78">
        <f t="shared" si="55"/>
        <v>0</v>
      </c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</row>
    <row r="171" spans="2:33">
      <c r="B171" s="320" t="str">
        <f>IF(H171=N17,"OK","do poprawy")</f>
        <v>OK</v>
      </c>
      <c r="C171" s="47"/>
      <c r="D171" s="39" t="s">
        <v>291</v>
      </c>
      <c r="E171" s="392" t="s">
        <v>556</v>
      </c>
      <c r="F171" s="393"/>
      <c r="G171" s="38" t="s">
        <v>164</v>
      </c>
      <c r="H171" s="74">
        <f t="shared" si="48"/>
        <v>0</v>
      </c>
      <c r="I171" s="78">
        <f t="shared" ref="I171:W171" si="56">I172+I173+I174</f>
        <v>0</v>
      </c>
      <c r="J171" s="78">
        <f t="shared" si="56"/>
        <v>0</v>
      </c>
      <c r="K171" s="78">
        <f t="shared" si="56"/>
        <v>0</v>
      </c>
      <c r="L171" s="78">
        <f t="shared" si="56"/>
        <v>0</v>
      </c>
      <c r="M171" s="78">
        <f t="shared" si="56"/>
        <v>0</v>
      </c>
      <c r="N171" s="78">
        <f t="shared" si="56"/>
        <v>0</v>
      </c>
      <c r="O171" s="78">
        <f t="shared" si="56"/>
        <v>0</v>
      </c>
      <c r="P171" s="78">
        <f t="shared" si="56"/>
        <v>0</v>
      </c>
      <c r="Q171" s="78">
        <f t="shared" si="56"/>
        <v>0</v>
      </c>
      <c r="R171" s="78">
        <f t="shared" si="56"/>
        <v>0</v>
      </c>
      <c r="S171" s="78">
        <f t="shared" si="56"/>
        <v>0</v>
      </c>
      <c r="T171" s="78">
        <f t="shared" si="56"/>
        <v>0</v>
      </c>
      <c r="U171" s="78">
        <f t="shared" si="56"/>
        <v>0</v>
      </c>
      <c r="V171" s="78">
        <f t="shared" si="56"/>
        <v>0</v>
      </c>
      <c r="W171" s="78">
        <f t="shared" si="56"/>
        <v>0</v>
      </c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</row>
    <row r="172" spans="2:33">
      <c r="B172" s="421"/>
      <c r="C172" s="47"/>
      <c r="D172" s="39"/>
      <c r="E172" s="342" t="s">
        <v>526</v>
      </c>
      <c r="F172" s="349">
        <f>F72</f>
        <v>0.23</v>
      </c>
      <c r="G172" s="38" t="s">
        <v>164</v>
      </c>
      <c r="H172" s="351">
        <f t="shared" si="48"/>
        <v>0</v>
      </c>
      <c r="I172" s="78">
        <f>IF('3. Założenia'!$C$56="TAK",ROUND(I72*(1+$F172),2),I72)</f>
        <v>0</v>
      </c>
      <c r="J172" s="78">
        <f>IF('3. Założenia'!$C$56="TAK",ROUND(J72*(1+$F172),2),J72)</f>
        <v>0</v>
      </c>
      <c r="K172" s="78">
        <f>IF('3. Założenia'!$C$56="TAK",ROUND(K72*(1+$F172),2),K72)</f>
        <v>0</v>
      </c>
      <c r="L172" s="78">
        <f>IF('3. Założenia'!$C$56="TAK",ROUND(L72*(1+$F172),2),L72)</f>
        <v>0</v>
      </c>
      <c r="M172" s="78">
        <f>IF('3. Założenia'!$C$56="TAK",ROUND(M72*(1+$F172),2),M72)</f>
        <v>0</v>
      </c>
      <c r="N172" s="78">
        <f>IF('3. Założenia'!$C$56="TAK",ROUND(N72*(1+$F172),2),N72)</f>
        <v>0</v>
      </c>
      <c r="O172" s="78">
        <f>IF('3. Założenia'!$C$56="TAK",ROUND(O72*(1+$F172),2),O72)</f>
        <v>0</v>
      </c>
      <c r="P172" s="78">
        <f>IF('3. Założenia'!$C$56="TAK",ROUND(P72*(1+$F172),2),P72)</f>
        <v>0</v>
      </c>
      <c r="Q172" s="78">
        <f>IF('3. Założenia'!$C$56="TAK",ROUND(Q72*(1+$F172),2),Q72)</f>
        <v>0</v>
      </c>
      <c r="R172" s="78">
        <f>IF('3. Założenia'!$C$56="TAK",ROUND(R72*(1+$F172),2),R72)</f>
        <v>0</v>
      </c>
      <c r="S172" s="78">
        <f>IF('3. Założenia'!$C$56="TAK",ROUND(S72*(1+$F172),2),S72)</f>
        <v>0</v>
      </c>
      <c r="T172" s="78">
        <f>IF('3. Założenia'!$C$56="TAK",ROUND(T72*(1+$F172),2),T72)</f>
        <v>0</v>
      </c>
      <c r="U172" s="78">
        <f>IF('3. Założenia'!$C$56="TAK",ROUND(U72*(1+$F172),2),U72)</f>
        <v>0</v>
      </c>
      <c r="V172" s="78">
        <f>IF('3. Założenia'!$C$56="TAK",ROUND(V72*(1+$F172),2),V72)</f>
        <v>0</v>
      </c>
      <c r="W172" s="78">
        <f>IF('3. Założenia'!$C$56="TAK",ROUND(W72*(1+$F172),2),W72)</f>
        <v>0</v>
      </c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</row>
    <row r="173" spans="2:33">
      <c r="B173" s="422"/>
      <c r="C173" s="47"/>
      <c r="D173" s="39"/>
      <c r="E173" s="342" t="s">
        <v>526</v>
      </c>
      <c r="F173" s="349">
        <f>F73</f>
        <v>0.08</v>
      </c>
      <c r="G173" s="38" t="s">
        <v>164</v>
      </c>
      <c r="H173" s="351">
        <f t="shared" si="48"/>
        <v>0</v>
      </c>
      <c r="I173" s="78">
        <f>IF('3. Założenia'!$C$56="TAK",ROUND(I73*(1+$F173),2),I73)</f>
        <v>0</v>
      </c>
      <c r="J173" s="78">
        <f>IF('3. Założenia'!$C$56="TAK",ROUND(J73*(1+$F173),2),J73)</f>
        <v>0</v>
      </c>
      <c r="K173" s="78">
        <f>IF('3. Założenia'!$C$56="TAK",ROUND(K73*(1+$F173),2),K73)</f>
        <v>0</v>
      </c>
      <c r="L173" s="78">
        <f>IF('3. Założenia'!$C$56="TAK",ROUND(L73*(1+$F173),2),L73)</f>
        <v>0</v>
      </c>
      <c r="M173" s="78">
        <f>IF('3. Założenia'!$C$56="TAK",ROUND(M73*(1+$F173),2),M73)</f>
        <v>0</v>
      </c>
      <c r="N173" s="78">
        <f>IF('3. Założenia'!$C$56="TAK",ROUND(N73*(1+$F173),2),N73)</f>
        <v>0</v>
      </c>
      <c r="O173" s="78">
        <f>IF('3. Założenia'!$C$56="TAK",ROUND(O73*(1+$F173),2),O73)</f>
        <v>0</v>
      </c>
      <c r="P173" s="78">
        <f>IF('3. Założenia'!$C$56="TAK",ROUND(P73*(1+$F173),2),P73)</f>
        <v>0</v>
      </c>
      <c r="Q173" s="78">
        <f>IF('3. Założenia'!$C$56="TAK",ROUND(Q73*(1+$F173),2),Q73)</f>
        <v>0</v>
      </c>
      <c r="R173" s="78">
        <f>IF('3. Założenia'!$C$56="TAK",ROUND(R73*(1+$F173),2),R73)</f>
        <v>0</v>
      </c>
      <c r="S173" s="78">
        <f>IF('3. Założenia'!$C$56="TAK",ROUND(S73*(1+$F173),2),S73)</f>
        <v>0</v>
      </c>
      <c r="T173" s="78">
        <f>IF('3. Założenia'!$C$56="TAK",ROUND(T73*(1+$F173),2),T73)</f>
        <v>0</v>
      </c>
      <c r="U173" s="78">
        <f>IF('3. Założenia'!$C$56="TAK",ROUND(U73*(1+$F173),2),U73)</f>
        <v>0</v>
      </c>
      <c r="V173" s="78">
        <f>IF('3. Założenia'!$C$56="TAK",ROUND(V73*(1+$F173),2),V73)</f>
        <v>0</v>
      </c>
      <c r="W173" s="78">
        <f>IF('3. Założenia'!$C$56="TAK",ROUND(W73*(1+$F173),2),W73)</f>
        <v>0</v>
      </c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</row>
    <row r="174" spans="2:33">
      <c r="B174" s="423"/>
      <c r="C174" s="47"/>
      <c r="D174" s="39"/>
      <c r="E174" s="342" t="s">
        <v>526</v>
      </c>
      <c r="F174" s="349">
        <f>F74</f>
        <v>0</v>
      </c>
      <c r="G174" s="38" t="s">
        <v>164</v>
      </c>
      <c r="H174" s="351">
        <f t="shared" si="48"/>
        <v>0</v>
      </c>
      <c r="I174" s="78">
        <f>IF('3. Założenia'!$C$56="TAK",ROUND(I74*(1+$F174),2),I74)</f>
        <v>0</v>
      </c>
      <c r="J174" s="78">
        <f>IF('3. Założenia'!$C$56="TAK",ROUND(J74*(1+$F174),2),J74)</f>
        <v>0</v>
      </c>
      <c r="K174" s="78">
        <f>IF('3. Założenia'!$C$56="TAK",ROUND(K74*(1+$F174),2),K74)</f>
        <v>0</v>
      </c>
      <c r="L174" s="78">
        <f>IF('3. Założenia'!$C$56="TAK",ROUND(L74*(1+$F174),2),L74)</f>
        <v>0</v>
      </c>
      <c r="M174" s="78">
        <f>IF('3. Założenia'!$C$56="TAK",ROUND(M74*(1+$F174),2),M74)</f>
        <v>0</v>
      </c>
      <c r="N174" s="78">
        <f>IF('3. Założenia'!$C$56="TAK",ROUND(N74*(1+$F174),2),N74)</f>
        <v>0</v>
      </c>
      <c r="O174" s="78">
        <f>IF('3. Założenia'!$C$56="TAK",ROUND(O74*(1+$F174),2),O74)</f>
        <v>0</v>
      </c>
      <c r="P174" s="78">
        <f>IF('3. Założenia'!$C$56="TAK",ROUND(P74*(1+$F174),2),P74)</f>
        <v>0</v>
      </c>
      <c r="Q174" s="78">
        <f>IF('3. Założenia'!$C$56="TAK",ROUND(Q74*(1+$F174),2),Q74)</f>
        <v>0</v>
      </c>
      <c r="R174" s="78">
        <f>IF('3. Założenia'!$C$56="TAK",ROUND(R74*(1+$F174),2),R74)</f>
        <v>0</v>
      </c>
      <c r="S174" s="78">
        <f>IF('3. Założenia'!$C$56="TAK",ROUND(S74*(1+$F174),2),S74)</f>
        <v>0</v>
      </c>
      <c r="T174" s="78">
        <f>IF('3. Założenia'!$C$56="TAK",ROUND(T74*(1+$F174),2),T74)</f>
        <v>0</v>
      </c>
      <c r="U174" s="78">
        <f>IF('3. Założenia'!$C$56="TAK",ROUND(U74*(1+$F174),2),U74)</f>
        <v>0</v>
      </c>
      <c r="V174" s="78">
        <f>IF('3. Założenia'!$C$56="TAK",ROUND(V74*(1+$F174),2),V74)</f>
        <v>0</v>
      </c>
      <c r="W174" s="78">
        <f>IF('3. Założenia'!$C$56="TAK",ROUND(W74*(1+$F174),2),W74)</f>
        <v>0</v>
      </c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</row>
    <row r="175" spans="2:33">
      <c r="B175" s="320" t="str">
        <f>IF(H175=Q17,"OK","do poprawy")</f>
        <v>OK</v>
      </c>
      <c r="C175" s="47"/>
      <c r="D175" s="39" t="s">
        <v>292</v>
      </c>
      <c r="E175" s="392" t="s">
        <v>288</v>
      </c>
      <c r="F175" s="393"/>
      <c r="G175" s="38" t="s">
        <v>164</v>
      </c>
      <c r="H175" s="74">
        <f t="shared" si="48"/>
        <v>0</v>
      </c>
      <c r="I175" s="78">
        <f t="shared" ref="I175:W175" si="57">I176+I177+I178</f>
        <v>0</v>
      </c>
      <c r="J175" s="78">
        <f t="shared" si="57"/>
        <v>0</v>
      </c>
      <c r="K175" s="78">
        <f t="shared" si="57"/>
        <v>0</v>
      </c>
      <c r="L175" s="78">
        <f t="shared" si="57"/>
        <v>0</v>
      </c>
      <c r="M175" s="78">
        <f t="shared" si="57"/>
        <v>0</v>
      </c>
      <c r="N175" s="78">
        <f t="shared" si="57"/>
        <v>0</v>
      </c>
      <c r="O175" s="78">
        <f t="shared" si="57"/>
        <v>0</v>
      </c>
      <c r="P175" s="78">
        <f t="shared" si="57"/>
        <v>0</v>
      </c>
      <c r="Q175" s="78">
        <f t="shared" si="57"/>
        <v>0</v>
      </c>
      <c r="R175" s="78">
        <f t="shared" si="57"/>
        <v>0</v>
      </c>
      <c r="S175" s="78">
        <f t="shared" si="57"/>
        <v>0</v>
      </c>
      <c r="T175" s="78">
        <f t="shared" si="57"/>
        <v>0</v>
      </c>
      <c r="U175" s="78">
        <f t="shared" si="57"/>
        <v>0</v>
      </c>
      <c r="V175" s="78">
        <f t="shared" si="57"/>
        <v>0</v>
      </c>
      <c r="W175" s="78">
        <f t="shared" si="57"/>
        <v>0</v>
      </c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</row>
    <row r="176" spans="2:33">
      <c r="B176" s="421"/>
      <c r="C176" s="47"/>
      <c r="D176" s="39"/>
      <c r="E176" s="342" t="s">
        <v>526</v>
      </c>
      <c r="F176" s="349">
        <f>F76</f>
        <v>0.23</v>
      </c>
      <c r="G176" s="38" t="s">
        <v>164</v>
      </c>
      <c r="H176" s="351">
        <f t="shared" si="48"/>
        <v>0</v>
      </c>
      <c r="I176" s="78">
        <f>IF('3. Założenia'!$C$56="TAK",ROUND(I76*(1+$F176),2),I76)</f>
        <v>0</v>
      </c>
      <c r="J176" s="78">
        <f>IF('3. Założenia'!$C$56="TAK",ROUND(J76*(1+$F176),2),J76)</f>
        <v>0</v>
      </c>
      <c r="K176" s="78">
        <f>IF('3. Założenia'!$C$56="TAK",ROUND(K76*(1+$F176),2),K76)</f>
        <v>0</v>
      </c>
      <c r="L176" s="78">
        <f>IF('3. Założenia'!$C$56="TAK",ROUND(L76*(1+$F176),2),L76)</f>
        <v>0</v>
      </c>
      <c r="M176" s="78">
        <f>IF('3. Założenia'!$C$56="TAK",ROUND(M76*(1+$F176),2),M76)</f>
        <v>0</v>
      </c>
      <c r="N176" s="78">
        <f>IF('3. Założenia'!$C$56="TAK",ROUND(N76*(1+$F176),2),N76)</f>
        <v>0</v>
      </c>
      <c r="O176" s="78">
        <f>IF('3. Założenia'!$C$56="TAK",ROUND(O76*(1+$F176),2),O76)</f>
        <v>0</v>
      </c>
      <c r="P176" s="78">
        <f>IF('3. Założenia'!$C$56="TAK",ROUND(P76*(1+$F176),2),P76)</f>
        <v>0</v>
      </c>
      <c r="Q176" s="78">
        <f>IF('3. Założenia'!$C$56="TAK",ROUND(Q76*(1+$F176),2),Q76)</f>
        <v>0</v>
      </c>
      <c r="R176" s="78">
        <f>IF('3. Założenia'!$C$56="TAK",ROUND(R76*(1+$F176),2),R76)</f>
        <v>0</v>
      </c>
      <c r="S176" s="78">
        <f>IF('3. Założenia'!$C$56="TAK",ROUND(S76*(1+$F176),2),S76)</f>
        <v>0</v>
      </c>
      <c r="T176" s="78">
        <f>IF('3. Założenia'!$C$56="TAK",ROUND(T76*(1+$F176),2),T76)</f>
        <v>0</v>
      </c>
      <c r="U176" s="78">
        <f>IF('3. Założenia'!$C$56="TAK",ROUND(U76*(1+$F176),2),U76)</f>
        <v>0</v>
      </c>
      <c r="V176" s="78">
        <f>IF('3. Założenia'!$C$56="TAK",ROUND(V76*(1+$F176),2),V76)</f>
        <v>0</v>
      </c>
      <c r="W176" s="78">
        <f>IF('3. Założenia'!$C$56="TAK",ROUND(W76*(1+$F176),2),W76)</f>
        <v>0</v>
      </c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</row>
    <row r="177" spans="2:33">
      <c r="B177" s="422"/>
      <c r="C177" s="47"/>
      <c r="D177" s="39"/>
      <c r="E177" s="342" t="s">
        <v>526</v>
      </c>
      <c r="F177" s="349">
        <f>F77</f>
        <v>0.08</v>
      </c>
      <c r="G177" s="38" t="s">
        <v>164</v>
      </c>
      <c r="H177" s="351">
        <f t="shared" si="48"/>
        <v>0</v>
      </c>
      <c r="I177" s="78">
        <f>IF('3. Założenia'!$C$56="TAK",ROUND(I77*(1+$F177),2),I77)</f>
        <v>0</v>
      </c>
      <c r="J177" s="78">
        <f>IF('3. Założenia'!$C$56="TAK",ROUND(J77*(1+$F177),2),J77)</f>
        <v>0</v>
      </c>
      <c r="K177" s="78">
        <f>IF('3. Założenia'!$C$56="TAK",ROUND(K77*(1+$F177),2),K77)</f>
        <v>0</v>
      </c>
      <c r="L177" s="78">
        <f>IF('3. Założenia'!$C$56="TAK",ROUND(L77*(1+$F177),2),L77)</f>
        <v>0</v>
      </c>
      <c r="M177" s="78">
        <f>IF('3. Założenia'!$C$56="TAK",ROUND(M77*(1+$F177),2),M77)</f>
        <v>0</v>
      </c>
      <c r="N177" s="78">
        <f>IF('3. Założenia'!$C$56="TAK",ROUND(N77*(1+$F177),2),N77)</f>
        <v>0</v>
      </c>
      <c r="O177" s="78">
        <f>IF('3. Założenia'!$C$56="TAK",ROUND(O77*(1+$F177),2),O77)</f>
        <v>0</v>
      </c>
      <c r="P177" s="78">
        <f>IF('3. Założenia'!$C$56="TAK",ROUND(P77*(1+$F177),2),P77)</f>
        <v>0</v>
      </c>
      <c r="Q177" s="78">
        <f>IF('3. Założenia'!$C$56="TAK",ROUND(Q77*(1+$F177),2),Q77)</f>
        <v>0</v>
      </c>
      <c r="R177" s="78">
        <f>IF('3. Założenia'!$C$56="TAK",ROUND(R77*(1+$F177),2),R77)</f>
        <v>0</v>
      </c>
      <c r="S177" s="78">
        <f>IF('3. Założenia'!$C$56="TAK",ROUND(S77*(1+$F177),2),S77)</f>
        <v>0</v>
      </c>
      <c r="T177" s="78">
        <f>IF('3. Założenia'!$C$56="TAK",ROUND(T77*(1+$F177),2),T77)</f>
        <v>0</v>
      </c>
      <c r="U177" s="78">
        <f>IF('3. Założenia'!$C$56="TAK",ROUND(U77*(1+$F177),2),U77)</f>
        <v>0</v>
      </c>
      <c r="V177" s="78">
        <f>IF('3. Założenia'!$C$56="TAK",ROUND(V77*(1+$F177),2),V77)</f>
        <v>0</v>
      </c>
      <c r="W177" s="78">
        <f>IF('3. Założenia'!$C$56="TAK",ROUND(W77*(1+$F177),2),W77)</f>
        <v>0</v>
      </c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</row>
    <row r="178" spans="2:33">
      <c r="B178" s="423"/>
      <c r="C178" s="47"/>
      <c r="D178" s="39"/>
      <c r="E178" s="342" t="s">
        <v>526</v>
      </c>
      <c r="F178" s="349">
        <f>F78</f>
        <v>0</v>
      </c>
      <c r="G178" s="38" t="s">
        <v>164</v>
      </c>
      <c r="H178" s="351">
        <f t="shared" si="48"/>
        <v>0</v>
      </c>
      <c r="I178" s="78">
        <f>IF('3. Założenia'!$C$56="TAK",ROUND(I78*(1+$F178),2),I78)</f>
        <v>0</v>
      </c>
      <c r="J178" s="78">
        <f>IF('3. Założenia'!$C$56="TAK",ROUND(J78*(1+$F178),2),J78)</f>
        <v>0</v>
      </c>
      <c r="K178" s="78">
        <f>IF('3. Założenia'!$C$56="TAK",ROUND(K78*(1+$F178),2),K78)</f>
        <v>0</v>
      </c>
      <c r="L178" s="78">
        <f>IF('3. Założenia'!$C$56="TAK",ROUND(L78*(1+$F178),2),L78)</f>
        <v>0</v>
      </c>
      <c r="M178" s="78">
        <f>IF('3. Założenia'!$C$56="TAK",ROUND(M78*(1+$F178),2),M78)</f>
        <v>0</v>
      </c>
      <c r="N178" s="78">
        <f>IF('3. Założenia'!$C$56="TAK",ROUND(N78*(1+$F178),2),N78)</f>
        <v>0</v>
      </c>
      <c r="O178" s="78">
        <f>IF('3. Założenia'!$C$56="TAK",ROUND(O78*(1+$F178),2),O78)</f>
        <v>0</v>
      </c>
      <c r="P178" s="78">
        <f>IF('3. Założenia'!$C$56="TAK",ROUND(P78*(1+$F178),2),P78)</f>
        <v>0</v>
      </c>
      <c r="Q178" s="78">
        <f>IF('3. Założenia'!$C$56="TAK",ROUND(Q78*(1+$F178),2),Q78)</f>
        <v>0</v>
      </c>
      <c r="R178" s="78">
        <f>IF('3. Założenia'!$C$56="TAK",ROUND(R78*(1+$F178),2),R78)</f>
        <v>0</v>
      </c>
      <c r="S178" s="78">
        <f>IF('3. Założenia'!$C$56="TAK",ROUND(S78*(1+$F178),2),S78)</f>
        <v>0</v>
      </c>
      <c r="T178" s="78">
        <f>IF('3. Założenia'!$C$56="TAK",ROUND(T78*(1+$F178),2),T78)</f>
        <v>0</v>
      </c>
      <c r="U178" s="78">
        <f>IF('3. Założenia'!$C$56="TAK",ROUND(U78*(1+$F178),2),U78)</f>
        <v>0</v>
      </c>
      <c r="V178" s="78">
        <f>IF('3. Założenia'!$C$56="TAK",ROUND(V78*(1+$F178),2),V78)</f>
        <v>0</v>
      </c>
      <c r="W178" s="78">
        <f>IF('3. Założenia'!$C$56="TAK",ROUND(W78*(1+$F178),2),W78)</f>
        <v>0</v>
      </c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</row>
    <row r="179" spans="2:33">
      <c r="B179" s="320" t="str">
        <f>IF(H179=T17+W17,"OK","do poprawy")</f>
        <v>OK</v>
      </c>
      <c r="C179" s="47"/>
      <c r="D179" s="39" t="s">
        <v>36</v>
      </c>
      <c r="E179" s="392" t="s">
        <v>88</v>
      </c>
      <c r="F179" s="393"/>
      <c r="G179" s="38" t="s">
        <v>164</v>
      </c>
      <c r="H179" s="74">
        <f t="shared" si="48"/>
        <v>0</v>
      </c>
      <c r="I179" s="78">
        <f t="shared" ref="I179:W179" si="58">I180+I184</f>
        <v>0</v>
      </c>
      <c r="J179" s="78">
        <f t="shared" si="58"/>
        <v>0</v>
      </c>
      <c r="K179" s="78">
        <f t="shared" si="58"/>
        <v>0</v>
      </c>
      <c r="L179" s="78">
        <f t="shared" si="58"/>
        <v>0</v>
      </c>
      <c r="M179" s="78">
        <f t="shared" si="58"/>
        <v>0</v>
      </c>
      <c r="N179" s="78">
        <f t="shared" si="58"/>
        <v>0</v>
      </c>
      <c r="O179" s="78">
        <f t="shared" si="58"/>
        <v>0</v>
      </c>
      <c r="P179" s="78">
        <f t="shared" si="58"/>
        <v>0</v>
      </c>
      <c r="Q179" s="78">
        <f t="shared" si="58"/>
        <v>0</v>
      </c>
      <c r="R179" s="78">
        <f t="shared" si="58"/>
        <v>0</v>
      </c>
      <c r="S179" s="78">
        <f t="shared" si="58"/>
        <v>0</v>
      </c>
      <c r="T179" s="78">
        <f t="shared" si="58"/>
        <v>0</v>
      </c>
      <c r="U179" s="78">
        <f t="shared" si="58"/>
        <v>0</v>
      </c>
      <c r="V179" s="78">
        <f t="shared" si="58"/>
        <v>0</v>
      </c>
      <c r="W179" s="78">
        <f t="shared" si="58"/>
        <v>0</v>
      </c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</row>
    <row r="180" spans="2:33">
      <c r="B180" s="320" t="str">
        <f>IF(H180=T17,"OK","do poprawy")</f>
        <v>OK</v>
      </c>
      <c r="C180" s="47"/>
      <c r="D180" s="39" t="s">
        <v>293</v>
      </c>
      <c r="E180" s="392" t="s">
        <v>556</v>
      </c>
      <c r="F180" s="393"/>
      <c r="G180" s="38" t="s">
        <v>164</v>
      </c>
      <c r="H180" s="74">
        <f t="shared" si="48"/>
        <v>0</v>
      </c>
      <c r="I180" s="78">
        <f t="shared" ref="I180:W180" si="59">I181+I182+I183</f>
        <v>0</v>
      </c>
      <c r="J180" s="78">
        <f t="shared" si="59"/>
        <v>0</v>
      </c>
      <c r="K180" s="78">
        <f t="shared" si="59"/>
        <v>0</v>
      </c>
      <c r="L180" s="78">
        <f t="shared" si="59"/>
        <v>0</v>
      </c>
      <c r="M180" s="78">
        <f t="shared" si="59"/>
        <v>0</v>
      </c>
      <c r="N180" s="78">
        <f t="shared" si="59"/>
        <v>0</v>
      </c>
      <c r="O180" s="78">
        <f t="shared" si="59"/>
        <v>0</v>
      </c>
      <c r="P180" s="78">
        <f t="shared" si="59"/>
        <v>0</v>
      </c>
      <c r="Q180" s="78">
        <f t="shared" si="59"/>
        <v>0</v>
      </c>
      <c r="R180" s="78">
        <f t="shared" si="59"/>
        <v>0</v>
      </c>
      <c r="S180" s="78">
        <f t="shared" si="59"/>
        <v>0</v>
      </c>
      <c r="T180" s="78">
        <f t="shared" si="59"/>
        <v>0</v>
      </c>
      <c r="U180" s="78">
        <f t="shared" si="59"/>
        <v>0</v>
      </c>
      <c r="V180" s="78">
        <f t="shared" si="59"/>
        <v>0</v>
      </c>
      <c r="W180" s="78">
        <f t="shared" si="59"/>
        <v>0</v>
      </c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</row>
    <row r="181" spans="2:33">
      <c r="B181" s="421"/>
      <c r="C181" s="47"/>
      <c r="D181" s="39"/>
      <c r="E181" s="342" t="s">
        <v>526</v>
      </c>
      <c r="F181" s="349">
        <f>F81</f>
        <v>0.23</v>
      </c>
      <c r="G181" s="38" t="s">
        <v>164</v>
      </c>
      <c r="H181" s="351">
        <f t="shared" si="48"/>
        <v>0</v>
      </c>
      <c r="I181" s="78">
        <f>IF('3. Założenia'!$C$56="TAK",ROUND(I81*(1+$F181),2),ROUND(I81*(1+$F181),2)+ROUND(I72*($F181),2))</f>
        <v>0</v>
      </c>
      <c r="J181" s="78">
        <f>IF('3. Założenia'!$C$56="TAK",ROUND(J81*(1+$F181),2),ROUND(J81*(1+$F181),2)+ROUND(J72*($F181),2))</f>
        <v>0</v>
      </c>
      <c r="K181" s="78">
        <f>IF('3. Założenia'!$C$56="TAK",ROUND(K81*(1+$F181),2),ROUND(K81*(1+$F181),2)+ROUND(K72*($F181),2))</f>
        <v>0</v>
      </c>
      <c r="L181" s="78">
        <f>IF('3. Założenia'!$C$56="TAK",ROUND(L81*(1+$F181),2),ROUND(L81*(1+$F181),2)+ROUND(L72*($F181),2))</f>
        <v>0</v>
      </c>
      <c r="M181" s="78">
        <f>IF('3. Założenia'!$C$56="TAK",ROUND(M81*(1+$F181),2),ROUND(M81*(1+$F181),2)+ROUND(M72*($F181),2))</f>
        <v>0</v>
      </c>
      <c r="N181" s="78">
        <f>IF('3. Założenia'!$C$56="TAK",ROUND(N81*(1+$F181),2),ROUND(N81*(1+$F181),2)+ROUND(N72*($F181),2))</f>
        <v>0</v>
      </c>
      <c r="O181" s="78">
        <f>IF('3. Założenia'!$C$56="TAK",ROUND(O81*(1+$F181),2),ROUND(O81*(1+$F181),2)+ROUND(O72*($F181),2))</f>
        <v>0</v>
      </c>
      <c r="P181" s="78">
        <f>IF('3. Założenia'!$C$56="TAK",ROUND(P81*(1+$F181),2),ROUND(P81*(1+$F181),2)+ROUND(P72*($F181),2))</f>
        <v>0</v>
      </c>
      <c r="Q181" s="78">
        <f>IF('3. Założenia'!$C$56="TAK",ROUND(Q81*(1+$F181),2),ROUND(Q81*(1+$F181),2)+ROUND(Q72*($F181),2))</f>
        <v>0</v>
      </c>
      <c r="R181" s="78">
        <f>IF('3. Założenia'!$C$56="TAK",ROUND(R81*(1+$F181),2),ROUND(R81*(1+$F181),2)+ROUND(R72*($F181),2))</f>
        <v>0</v>
      </c>
      <c r="S181" s="78">
        <f>IF('3. Założenia'!$C$56="TAK",ROUND(S81*(1+$F181),2),ROUND(S81*(1+$F181),2)+ROUND(S72*($F181),2))</f>
        <v>0</v>
      </c>
      <c r="T181" s="78">
        <f>IF('3. Założenia'!$C$56="TAK",ROUND(T81*(1+$F181),2),ROUND(T81*(1+$F181),2)+ROUND(T72*($F181),2))</f>
        <v>0</v>
      </c>
      <c r="U181" s="78">
        <f>IF('3. Założenia'!$C$56="TAK",ROUND(U81*(1+$F181),2),ROUND(U81*(1+$F181),2)+ROUND(U72*($F181),2))</f>
        <v>0</v>
      </c>
      <c r="V181" s="78">
        <f>IF('3. Założenia'!$C$56="TAK",ROUND(V81*(1+$F181),2),ROUND(V81*(1+$F181),2)+ROUND(V72*($F181),2))</f>
        <v>0</v>
      </c>
      <c r="W181" s="78">
        <f>IF('3. Założenia'!$C$56="TAK",ROUND(W81*(1+$F181),2),ROUND(W81*(1+$F181),2)+ROUND(W72*($F181),2))</f>
        <v>0</v>
      </c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</row>
    <row r="182" spans="2:33">
      <c r="B182" s="422"/>
      <c r="C182" s="47"/>
      <c r="D182" s="39"/>
      <c r="E182" s="342" t="s">
        <v>526</v>
      </c>
      <c r="F182" s="349">
        <f>F82</f>
        <v>0.08</v>
      </c>
      <c r="G182" s="38" t="s">
        <v>164</v>
      </c>
      <c r="H182" s="351">
        <f t="shared" si="48"/>
        <v>0</v>
      </c>
      <c r="I182" s="78">
        <f>IF('3. Założenia'!$C$56="TAK",ROUND(I82*(1+$F182),2),ROUND(I82*(1+$F182),2)+ROUND(I73*($F182),2))</f>
        <v>0</v>
      </c>
      <c r="J182" s="78">
        <f>IF('3. Założenia'!$C$56="TAK",ROUND(J82*(1+$F182),2),ROUND(J82*(1+$F182),2)+ROUND(J73*($F182),2))</f>
        <v>0</v>
      </c>
      <c r="K182" s="78">
        <f>IF('3. Założenia'!$C$56="TAK",ROUND(K82*(1+$F182),2),ROUND(K82*(1+$F182),2)+ROUND(K73*($F182),2))</f>
        <v>0</v>
      </c>
      <c r="L182" s="78">
        <f>IF('3. Założenia'!$C$56="TAK",ROUND(L82*(1+$F182),2),ROUND(L82*(1+$F182),2)+ROUND(L73*($F182),2))</f>
        <v>0</v>
      </c>
      <c r="M182" s="78">
        <f>IF('3. Założenia'!$C$56="TAK",ROUND(M82*(1+$F182),2),ROUND(M82*(1+$F182),2)+ROUND(M73*($F182),2))</f>
        <v>0</v>
      </c>
      <c r="N182" s="78">
        <f>IF('3. Założenia'!$C$56="TAK",ROUND(N82*(1+$F182),2),ROUND(N82*(1+$F182),2)+ROUND(N73*($F182),2))</f>
        <v>0</v>
      </c>
      <c r="O182" s="78">
        <f>IF('3. Założenia'!$C$56="TAK",ROUND(O82*(1+$F182),2),ROUND(O82*(1+$F182),2)+ROUND(O73*($F182),2))</f>
        <v>0</v>
      </c>
      <c r="P182" s="78">
        <f>IF('3. Założenia'!$C$56="TAK",ROUND(P82*(1+$F182),2),ROUND(P82*(1+$F182),2)+ROUND(P73*($F182),2))</f>
        <v>0</v>
      </c>
      <c r="Q182" s="78">
        <f>IF('3. Założenia'!$C$56="TAK",ROUND(Q82*(1+$F182),2),ROUND(Q82*(1+$F182),2)+ROUND(Q73*($F182),2))</f>
        <v>0</v>
      </c>
      <c r="R182" s="78">
        <f>IF('3. Założenia'!$C$56="TAK",ROUND(R82*(1+$F182),2),ROUND(R82*(1+$F182),2)+ROUND(R73*($F182),2))</f>
        <v>0</v>
      </c>
      <c r="S182" s="78">
        <f>IF('3. Założenia'!$C$56="TAK",ROUND(S82*(1+$F182),2),ROUND(S82*(1+$F182),2)+ROUND(S73*($F182),2))</f>
        <v>0</v>
      </c>
      <c r="T182" s="78">
        <f>IF('3. Założenia'!$C$56="TAK",ROUND(T82*(1+$F182),2),ROUND(T82*(1+$F182),2)+ROUND(T73*($F182),2))</f>
        <v>0</v>
      </c>
      <c r="U182" s="78">
        <f>IF('3. Założenia'!$C$56="TAK",ROUND(U82*(1+$F182),2),ROUND(U82*(1+$F182),2)+ROUND(U73*($F182),2))</f>
        <v>0</v>
      </c>
      <c r="V182" s="78">
        <f>IF('3. Założenia'!$C$56="TAK",ROUND(V82*(1+$F182),2),ROUND(V82*(1+$F182),2)+ROUND(V73*($F182),2))</f>
        <v>0</v>
      </c>
      <c r="W182" s="78">
        <f>IF('3. Założenia'!$C$56="TAK",ROUND(W82*(1+$F182),2),ROUND(W82*(1+$F182),2)+ROUND(W73*($F182),2))</f>
        <v>0</v>
      </c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</row>
    <row r="183" spans="2:33">
      <c r="B183" s="423"/>
      <c r="C183" s="47"/>
      <c r="D183" s="39"/>
      <c r="E183" s="342" t="s">
        <v>526</v>
      </c>
      <c r="F183" s="349">
        <f>F83</f>
        <v>0</v>
      </c>
      <c r="G183" s="38" t="s">
        <v>164</v>
      </c>
      <c r="H183" s="351">
        <f t="shared" si="48"/>
        <v>0</v>
      </c>
      <c r="I183" s="78">
        <f>IF('3. Założenia'!$C$56="TAK",ROUND(I83*(1+$F183),2),ROUND(I83*(1+$F183),2)+ROUND(I74*($F183),2))</f>
        <v>0</v>
      </c>
      <c r="J183" s="78">
        <f>IF('3. Założenia'!$C$56="TAK",ROUND(J83*(1+$F183),2),ROUND(J83*(1+$F183),2)+ROUND(J74*($F183),2))</f>
        <v>0</v>
      </c>
      <c r="K183" s="78">
        <f>IF('3. Założenia'!$C$56="TAK",ROUND(K83*(1+$F183),2),ROUND(K83*(1+$F183),2)+ROUND(K74*($F183),2))</f>
        <v>0</v>
      </c>
      <c r="L183" s="78">
        <f>IF('3. Założenia'!$C$56="TAK",ROUND(L83*(1+$F183),2),ROUND(L83*(1+$F183),2)+ROUND(L74*($F183),2))</f>
        <v>0</v>
      </c>
      <c r="M183" s="78">
        <f>IF('3. Założenia'!$C$56="TAK",ROUND(M83*(1+$F183),2),ROUND(M83*(1+$F183),2)+ROUND(M74*($F183),2))</f>
        <v>0</v>
      </c>
      <c r="N183" s="78">
        <f>IF('3. Założenia'!$C$56="TAK",ROUND(N83*(1+$F183),2),ROUND(N83*(1+$F183),2)+ROUND(N74*($F183),2))</f>
        <v>0</v>
      </c>
      <c r="O183" s="78">
        <f>IF('3. Założenia'!$C$56="TAK",ROUND(O83*(1+$F183),2),ROUND(O83*(1+$F183),2)+ROUND(O74*($F183),2))</f>
        <v>0</v>
      </c>
      <c r="P183" s="78">
        <f>IF('3. Założenia'!$C$56="TAK",ROUND(P83*(1+$F183),2),ROUND(P83*(1+$F183),2)+ROUND(P74*($F183),2))</f>
        <v>0</v>
      </c>
      <c r="Q183" s="78">
        <f>IF('3. Założenia'!$C$56="TAK",ROUND(Q83*(1+$F183),2),ROUND(Q83*(1+$F183),2)+ROUND(Q74*($F183),2))</f>
        <v>0</v>
      </c>
      <c r="R183" s="78">
        <f>IF('3. Założenia'!$C$56="TAK",ROUND(R83*(1+$F183),2),ROUND(R83*(1+$F183),2)+ROUND(R74*($F183),2))</f>
        <v>0</v>
      </c>
      <c r="S183" s="78">
        <f>IF('3. Założenia'!$C$56="TAK",ROUND(S83*(1+$F183),2),ROUND(S83*(1+$F183),2)+ROUND(S74*($F183),2))</f>
        <v>0</v>
      </c>
      <c r="T183" s="78">
        <f>IF('3. Założenia'!$C$56="TAK",ROUND(T83*(1+$F183),2),ROUND(T83*(1+$F183),2)+ROUND(T74*($F183),2))</f>
        <v>0</v>
      </c>
      <c r="U183" s="78">
        <f>IF('3. Założenia'!$C$56="TAK",ROUND(U83*(1+$F183),2),ROUND(U83*(1+$F183),2)+ROUND(U74*($F183),2))</f>
        <v>0</v>
      </c>
      <c r="V183" s="78">
        <f>IF('3. Założenia'!$C$56="TAK",ROUND(V83*(1+$F183),2),ROUND(V83*(1+$F183),2)+ROUND(V74*($F183),2))</f>
        <v>0</v>
      </c>
      <c r="W183" s="78">
        <f>IF('3. Założenia'!$C$56="TAK",ROUND(W83*(1+$F183),2),ROUND(W83*(1+$F183),2)+ROUND(W74*($F183),2))</f>
        <v>0</v>
      </c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</row>
    <row r="184" spans="2:33">
      <c r="B184" s="320" t="str">
        <f>IF(H184=W17,"OK","do poprawy")</f>
        <v>OK</v>
      </c>
      <c r="C184" s="47"/>
      <c r="D184" s="39" t="s">
        <v>294</v>
      </c>
      <c r="E184" s="396" t="s">
        <v>288</v>
      </c>
      <c r="F184" s="397"/>
      <c r="G184" s="38" t="s">
        <v>164</v>
      </c>
      <c r="H184" s="74">
        <f t="shared" si="48"/>
        <v>0</v>
      </c>
      <c r="I184" s="78">
        <f t="shared" ref="I184:W184" si="60">I185+I186+I187</f>
        <v>0</v>
      </c>
      <c r="J184" s="78">
        <f t="shared" si="60"/>
        <v>0</v>
      </c>
      <c r="K184" s="78">
        <f t="shared" si="60"/>
        <v>0</v>
      </c>
      <c r="L184" s="78">
        <f t="shared" si="60"/>
        <v>0</v>
      </c>
      <c r="M184" s="78">
        <f t="shared" si="60"/>
        <v>0</v>
      </c>
      <c r="N184" s="78">
        <f t="shared" si="60"/>
        <v>0</v>
      </c>
      <c r="O184" s="78">
        <f t="shared" si="60"/>
        <v>0</v>
      </c>
      <c r="P184" s="78">
        <f t="shared" si="60"/>
        <v>0</v>
      </c>
      <c r="Q184" s="78">
        <f t="shared" si="60"/>
        <v>0</v>
      </c>
      <c r="R184" s="78">
        <f t="shared" si="60"/>
        <v>0</v>
      </c>
      <c r="S184" s="78">
        <f t="shared" si="60"/>
        <v>0</v>
      </c>
      <c r="T184" s="78">
        <f t="shared" si="60"/>
        <v>0</v>
      </c>
      <c r="U184" s="78">
        <f t="shared" si="60"/>
        <v>0</v>
      </c>
      <c r="V184" s="78">
        <f t="shared" si="60"/>
        <v>0</v>
      </c>
      <c r="W184" s="78">
        <f t="shared" si="60"/>
        <v>0</v>
      </c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</row>
    <row r="185" spans="2:33">
      <c r="B185" s="421"/>
      <c r="C185" s="47"/>
      <c r="D185" s="39"/>
      <c r="E185" s="342" t="s">
        <v>526</v>
      </c>
      <c r="F185" s="349">
        <f>F85</f>
        <v>0.23</v>
      </c>
      <c r="G185" s="38" t="s">
        <v>164</v>
      </c>
      <c r="H185" s="351">
        <f t="shared" si="48"/>
        <v>0</v>
      </c>
      <c r="I185" s="78">
        <f>IF('3. Założenia'!$C$56="TAK",ROUND(I85*(1+$F185),2),ROUND(I85*(1+$F185),2)+ROUND(I76*($F185),2))</f>
        <v>0</v>
      </c>
      <c r="J185" s="78">
        <f>IF('3. Założenia'!$C$56="TAK",ROUND(J85*(1+$F185),2),ROUND(J85*(1+$F185),2)+ROUND(J76*($F185),2))</f>
        <v>0</v>
      </c>
      <c r="K185" s="78">
        <f>IF('3. Założenia'!$C$56="TAK",ROUND(K85*(1+$F185),2),ROUND(K85*(1+$F185),2)+ROUND(K76*($F185),2))</f>
        <v>0</v>
      </c>
      <c r="L185" s="78">
        <f>IF('3. Założenia'!$C$56="TAK",ROUND(L85*(1+$F185),2),ROUND(L85*(1+$F185),2)+ROUND(L76*($F185),2))</f>
        <v>0</v>
      </c>
      <c r="M185" s="78">
        <f>IF('3. Założenia'!$C$56="TAK",ROUND(M85*(1+$F185),2),ROUND(M85*(1+$F185),2)+ROUND(M76*($F185),2))</f>
        <v>0</v>
      </c>
      <c r="N185" s="78">
        <f>IF('3. Założenia'!$C$56="TAK",ROUND(N85*(1+$F185),2),ROUND(N85*(1+$F185),2)+ROUND(N76*($F185),2))</f>
        <v>0</v>
      </c>
      <c r="O185" s="78">
        <f>IF('3. Założenia'!$C$56="TAK",ROUND(O85*(1+$F185),2),ROUND(O85*(1+$F185),2)+ROUND(O76*($F185),2))</f>
        <v>0</v>
      </c>
      <c r="P185" s="78">
        <f>IF('3. Założenia'!$C$56="TAK",ROUND(P85*(1+$F185),2),ROUND(P85*(1+$F185),2)+ROUND(P76*($F185),2))</f>
        <v>0</v>
      </c>
      <c r="Q185" s="78">
        <f>IF('3. Założenia'!$C$56="TAK",ROUND(Q85*(1+$F185),2),ROUND(Q85*(1+$F185),2)+ROUND(Q76*($F185),2))</f>
        <v>0</v>
      </c>
      <c r="R185" s="78">
        <f>IF('3. Założenia'!$C$56="TAK",ROUND(R85*(1+$F185),2),ROUND(R85*(1+$F185),2)+ROUND(R76*($F185),2))</f>
        <v>0</v>
      </c>
      <c r="S185" s="78">
        <f>IF('3. Założenia'!$C$56="TAK",ROUND(S85*(1+$F185),2),ROUND(S85*(1+$F185),2)+ROUND(S76*($F185),2))</f>
        <v>0</v>
      </c>
      <c r="T185" s="78">
        <f>IF('3. Założenia'!$C$56="TAK",ROUND(T85*(1+$F185),2),ROUND(T85*(1+$F185),2)+ROUND(T76*($F185),2))</f>
        <v>0</v>
      </c>
      <c r="U185" s="78">
        <f>IF('3. Założenia'!$C$56="TAK",ROUND(U85*(1+$F185),2),ROUND(U85*(1+$F185),2)+ROUND(U76*($F185),2))</f>
        <v>0</v>
      </c>
      <c r="V185" s="78">
        <f>IF('3. Założenia'!$C$56="TAK",ROUND(V85*(1+$F185),2),ROUND(V85*(1+$F185),2)+ROUND(V76*($F185),2))</f>
        <v>0</v>
      </c>
      <c r="W185" s="78">
        <f>IF('3. Założenia'!$C$56="TAK",ROUND(W85*(1+$F185),2),ROUND(W85*(1+$F185),2)+ROUND(W76*($F185),2))</f>
        <v>0</v>
      </c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</row>
    <row r="186" spans="2:33">
      <c r="B186" s="422"/>
      <c r="C186" s="47"/>
      <c r="D186" s="39"/>
      <c r="E186" s="342" t="s">
        <v>526</v>
      </c>
      <c r="F186" s="349">
        <f>F86</f>
        <v>0.08</v>
      </c>
      <c r="G186" s="38" t="s">
        <v>164</v>
      </c>
      <c r="H186" s="351">
        <f t="shared" si="48"/>
        <v>0</v>
      </c>
      <c r="I186" s="78">
        <f>IF('3. Założenia'!$C$56="TAK",ROUND(I86*(1+$F186),2),ROUND(I86*(1+$F186),2)+ROUND(I77*($F186),2))</f>
        <v>0</v>
      </c>
      <c r="J186" s="78">
        <f>IF('3. Założenia'!$C$56="TAK",ROUND(J86*(1+$F186),2),ROUND(J86*(1+$F186),2)+ROUND(J77*($F186),2))</f>
        <v>0</v>
      </c>
      <c r="K186" s="78">
        <f>IF('3. Założenia'!$C$56="TAK",ROUND(K86*(1+$F186),2),ROUND(K86*(1+$F186),2)+ROUND(K77*($F186),2))</f>
        <v>0</v>
      </c>
      <c r="L186" s="78">
        <f>IF('3. Założenia'!$C$56="TAK",ROUND(L86*(1+$F186),2),ROUND(L86*(1+$F186),2)+ROUND(L77*($F186),2))</f>
        <v>0</v>
      </c>
      <c r="M186" s="78">
        <f>IF('3. Założenia'!$C$56="TAK",ROUND(M86*(1+$F186),2),ROUND(M86*(1+$F186),2)+ROUND(M77*($F186),2))</f>
        <v>0</v>
      </c>
      <c r="N186" s="78">
        <f>IF('3. Założenia'!$C$56="TAK",ROUND(N86*(1+$F186),2),ROUND(N86*(1+$F186),2)+ROUND(N77*($F186),2))</f>
        <v>0</v>
      </c>
      <c r="O186" s="78">
        <f>IF('3. Założenia'!$C$56="TAK",ROUND(O86*(1+$F186),2),ROUND(O86*(1+$F186),2)+ROUND(O77*($F186),2))</f>
        <v>0</v>
      </c>
      <c r="P186" s="78">
        <f>IF('3. Założenia'!$C$56="TAK",ROUND(P86*(1+$F186),2),ROUND(P86*(1+$F186),2)+ROUND(P77*($F186),2))</f>
        <v>0</v>
      </c>
      <c r="Q186" s="78">
        <f>IF('3. Założenia'!$C$56="TAK",ROUND(Q86*(1+$F186),2),ROUND(Q86*(1+$F186),2)+ROUND(Q77*($F186),2))</f>
        <v>0</v>
      </c>
      <c r="R186" s="78">
        <f>IF('3. Założenia'!$C$56="TAK",ROUND(R86*(1+$F186),2),ROUND(R86*(1+$F186),2)+ROUND(R77*($F186),2))</f>
        <v>0</v>
      </c>
      <c r="S186" s="78">
        <f>IF('3. Założenia'!$C$56="TAK",ROUND(S86*(1+$F186),2),ROUND(S86*(1+$F186),2)+ROUND(S77*($F186),2))</f>
        <v>0</v>
      </c>
      <c r="T186" s="78">
        <f>IF('3. Założenia'!$C$56="TAK",ROUND(T86*(1+$F186),2),ROUND(T86*(1+$F186),2)+ROUND(T77*($F186),2))</f>
        <v>0</v>
      </c>
      <c r="U186" s="78">
        <f>IF('3. Założenia'!$C$56="TAK",ROUND(U86*(1+$F186),2),ROUND(U86*(1+$F186),2)+ROUND(U77*($F186),2))</f>
        <v>0</v>
      </c>
      <c r="V186" s="78">
        <f>IF('3. Założenia'!$C$56="TAK",ROUND(V86*(1+$F186),2),ROUND(V86*(1+$F186),2)+ROUND(V77*($F186),2))</f>
        <v>0</v>
      </c>
      <c r="W186" s="78">
        <f>IF('3. Założenia'!$C$56="TAK",ROUND(W86*(1+$F186),2),ROUND(W86*(1+$F186),2)+ROUND(W77*($F186),2))</f>
        <v>0</v>
      </c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</row>
    <row r="187" spans="2:33">
      <c r="B187" s="423"/>
      <c r="C187" s="47"/>
      <c r="D187" s="39"/>
      <c r="E187" s="342" t="s">
        <v>526</v>
      </c>
      <c r="F187" s="349">
        <f>F87</f>
        <v>0</v>
      </c>
      <c r="G187" s="38" t="s">
        <v>164</v>
      </c>
      <c r="H187" s="351">
        <f t="shared" si="48"/>
        <v>0</v>
      </c>
      <c r="I187" s="78">
        <f>IF('3. Założenia'!$C$56="TAK",ROUND(I87*(1+$F187),2),ROUND(I87*(1+$F187),2)+ROUND(I78*($F187),2))</f>
        <v>0</v>
      </c>
      <c r="J187" s="78">
        <f>IF('3. Założenia'!$C$56="TAK",ROUND(J87*(1+$F187),2),ROUND(J87*(1+$F187),2)+ROUND(J78*($F187),2))</f>
        <v>0</v>
      </c>
      <c r="K187" s="78">
        <f>IF('3. Założenia'!$C$56="TAK",ROUND(K87*(1+$F187),2),ROUND(K87*(1+$F187),2)+ROUND(K78*($F187),2))</f>
        <v>0</v>
      </c>
      <c r="L187" s="78">
        <f>IF('3. Założenia'!$C$56="TAK",ROUND(L87*(1+$F187),2),ROUND(L87*(1+$F187),2)+ROUND(L78*($F187),2))</f>
        <v>0</v>
      </c>
      <c r="M187" s="78">
        <f>IF('3. Założenia'!$C$56="TAK",ROUND(M87*(1+$F187),2),ROUND(M87*(1+$F187),2)+ROUND(M78*($F187),2))</f>
        <v>0</v>
      </c>
      <c r="N187" s="78">
        <f>IF('3. Założenia'!$C$56="TAK",ROUND(N87*(1+$F187),2),ROUND(N87*(1+$F187),2)+ROUND(N78*($F187),2))</f>
        <v>0</v>
      </c>
      <c r="O187" s="78">
        <f>IF('3. Założenia'!$C$56="TAK",ROUND(O87*(1+$F187),2),ROUND(O87*(1+$F187),2)+ROUND(O78*($F187),2))</f>
        <v>0</v>
      </c>
      <c r="P187" s="78">
        <f>IF('3. Założenia'!$C$56="TAK",ROUND(P87*(1+$F187),2),ROUND(P87*(1+$F187),2)+ROUND(P78*($F187),2))</f>
        <v>0</v>
      </c>
      <c r="Q187" s="78">
        <f>IF('3. Założenia'!$C$56="TAK",ROUND(Q87*(1+$F187),2),ROUND(Q87*(1+$F187),2)+ROUND(Q78*($F187),2))</f>
        <v>0</v>
      </c>
      <c r="R187" s="78">
        <f>IF('3. Założenia'!$C$56="TAK",ROUND(R87*(1+$F187),2),ROUND(R87*(1+$F187),2)+ROUND(R78*($F187),2))</f>
        <v>0</v>
      </c>
      <c r="S187" s="78">
        <f>IF('3. Założenia'!$C$56="TAK",ROUND(S87*(1+$F187),2),ROUND(S87*(1+$F187),2)+ROUND(S78*($F187),2))</f>
        <v>0</v>
      </c>
      <c r="T187" s="78">
        <f>IF('3. Założenia'!$C$56="TAK",ROUND(T87*(1+$F187),2),ROUND(T87*(1+$F187),2)+ROUND(T78*($F187),2))</f>
        <v>0</v>
      </c>
      <c r="U187" s="78">
        <f>IF('3. Założenia'!$C$56="TAK",ROUND(U87*(1+$F187),2),ROUND(U87*(1+$F187),2)+ROUND(U78*($F187),2))</f>
        <v>0</v>
      </c>
      <c r="V187" s="78">
        <f>IF('3. Założenia'!$C$56="TAK",ROUND(V87*(1+$F187),2),ROUND(V87*(1+$F187),2)+ROUND(V78*($F187),2))</f>
        <v>0</v>
      </c>
      <c r="W187" s="78">
        <f>IF('3. Założenia'!$C$56="TAK",ROUND(W87*(1+$F187),2),ROUND(W87*(1+$F187),2)+ROUND(W78*($F187),2))</f>
        <v>0</v>
      </c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</row>
    <row r="188" spans="2:33">
      <c r="B188" s="320" t="str">
        <f>IF(H188=J24,"OK","do poprawy")</f>
        <v>OK</v>
      </c>
      <c r="C188" s="47"/>
      <c r="D188" s="136">
        <v>3</v>
      </c>
      <c r="E188" s="430" t="s">
        <v>96</v>
      </c>
      <c r="F188" s="431"/>
      <c r="G188" s="137" t="s">
        <v>164</v>
      </c>
      <c r="H188" s="74">
        <f t="shared" si="48"/>
        <v>0</v>
      </c>
      <c r="I188" s="78">
        <f t="shared" ref="I188:W188" si="61">I189+I198</f>
        <v>0</v>
      </c>
      <c r="J188" s="78">
        <f t="shared" si="61"/>
        <v>0</v>
      </c>
      <c r="K188" s="78">
        <f t="shared" si="61"/>
        <v>0</v>
      </c>
      <c r="L188" s="78">
        <f t="shared" si="61"/>
        <v>0</v>
      </c>
      <c r="M188" s="78">
        <f t="shared" si="61"/>
        <v>0</v>
      </c>
      <c r="N188" s="78">
        <f t="shared" si="61"/>
        <v>0</v>
      </c>
      <c r="O188" s="78">
        <f t="shared" si="61"/>
        <v>0</v>
      </c>
      <c r="P188" s="78">
        <f t="shared" si="61"/>
        <v>0</v>
      </c>
      <c r="Q188" s="78">
        <f t="shared" si="61"/>
        <v>0</v>
      </c>
      <c r="R188" s="78">
        <f t="shared" si="61"/>
        <v>0</v>
      </c>
      <c r="S188" s="78">
        <f t="shared" si="61"/>
        <v>0</v>
      </c>
      <c r="T188" s="78">
        <f t="shared" si="61"/>
        <v>0</v>
      </c>
      <c r="U188" s="78">
        <f t="shared" si="61"/>
        <v>0</v>
      </c>
      <c r="V188" s="78">
        <f t="shared" si="61"/>
        <v>0</v>
      </c>
      <c r="W188" s="78">
        <f t="shared" si="61"/>
        <v>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</row>
    <row r="189" spans="2:33">
      <c r="B189" s="320" t="str">
        <f>IF(H189=N24+Q24,"OK","do poprawy")</f>
        <v>OK</v>
      </c>
      <c r="C189" s="47"/>
      <c r="D189" s="39" t="s">
        <v>35</v>
      </c>
      <c r="E189" s="396" t="s">
        <v>87</v>
      </c>
      <c r="F189" s="397"/>
      <c r="G189" s="38" t="s">
        <v>164</v>
      </c>
      <c r="H189" s="74">
        <f t="shared" si="48"/>
        <v>0</v>
      </c>
      <c r="I189" s="78">
        <f t="shared" ref="I189:W189" si="62">I190+I194</f>
        <v>0</v>
      </c>
      <c r="J189" s="78">
        <f t="shared" si="62"/>
        <v>0</v>
      </c>
      <c r="K189" s="78">
        <f t="shared" si="62"/>
        <v>0</v>
      </c>
      <c r="L189" s="78">
        <f t="shared" si="62"/>
        <v>0</v>
      </c>
      <c r="M189" s="78">
        <f t="shared" si="62"/>
        <v>0</v>
      </c>
      <c r="N189" s="78">
        <f t="shared" si="62"/>
        <v>0</v>
      </c>
      <c r="O189" s="78">
        <f t="shared" si="62"/>
        <v>0</v>
      </c>
      <c r="P189" s="78">
        <f t="shared" si="62"/>
        <v>0</v>
      </c>
      <c r="Q189" s="78">
        <f t="shared" si="62"/>
        <v>0</v>
      </c>
      <c r="R189" s="78">
        <f t="shared" si="62"/>
        <v>0</v>
      </c>
      <c r="S189" s="78">
        <f t="shared" si="62"/>
        <v>0</v>
      </c>
      <c r="T189" s="78">
        <f t="shared" si="62"/>
        <v>0</v>
      </c>
      <c r="U189" s="78">
        <f t="shared" si="62"/>
        <v>0</v>
      </c>
      <c r="V189" s="78">
        <f t="shared" si="62"/>
        <v>0</v>
      </c>
      <c r="W189" s="78">
        <f t="shared" si="62"/>
        <v>0</v>
      </c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</row>
    <row r="190" spans="2:33">
      <c r="B190" s="320" t="str">
        <f>IF(H190=N24,"OK","do poprawy")</f>
        <v>OK</v>
      </c>
      <c r="C190" s="47"/>
      <c r="D190" s="39" t="s">
        <v>291</v>
      </c>
      <c r="E190" s="392" t="s">
        <v>556</v>
      </c>
      <c r="F190" s="393"/>
      <c r="G190" s="38" t="s">
        <v>164</v>
      </c>
      <c r="H190" s="74">
        <f t="shared" si="48"/>
        <v>0</v>
      </c>
      <c r="I190" s="78">
        <f t="shared" ref="I190:W190" si="63">I191+I192+I193</f>
        <v>0</v>
      </c>
      <c r="J190" s="78">
        <f t="shared" si="63"/>
        <v>0</v>
      </c>
      <c r="K190" s="78">
        <f t="shared" si="63"/>
        <v>0</v>
      </c>
      <c r="L190" s="78">
        <f t="shared" si="63"/>
        <v>0</v>
      </c>
      <c r="M190" s="78">
        <f t="shared" si="63"/>
        <v>0</v>
      </c>
      <c r="N190" s="78">
        <f t="shared" si="63"/>
        <v>0</v>
      </c>
      <c r="O190" s="78">
        <f t="shared" si="63"/>
        <v>0</v>
      </c>
      <c r="P190" s="78">
        <f t="shared" si="63"/>
        <v>0</v>
      </c>
      <c r="Q190" s="78">
        <f t="shared" si="63"/>
        <v>0</v>
      </c>
      <c r="R190" s="78">
        <f t="shared" si="63"/>
        <v>0</v>
      </c>
      <c r="S190" s="78">
        <f t="shared" si="63"/>
        <v>0</v>
      </c>
      <c r="T190" s="78">
        <f t="shared" si="63"/>
        <v>0</v>
      </c>
      <c r="U190" s="78">
        <f t="shared" si="63"/>
        <v>0</v>
      </c>
      <c r="V190" s="78">
        <f t="shared" si="63"/>
        <v>0</v>
      </c>
      <c r="W190" s="78">
        <f t="shared" si="63"/>
        <v>0</v>
      </c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</row>
    <row r="191" spans="2:33">
      <c r="B191" s="421"/>
      <c r="C191" s="47"/>
      <c r="D191" s="39"/>
      <c r="E191" s="342" t="s">
        <v>526</v>
      </c>
      <c r="F191" s="349">
        <f>F91</f>
        <v>0.23</v>
      </c>
      <c r="G191" s="38" t="s">
        <v>164</v>
      </c>
      <c r="H191" s="351">
        <f t="shared" si="48"/>
        <v>0</v>
      </c>
      <c r="I191" s="78">
        <f>IF('3. Założenia'!$C$56="TAK",ROUND(I91*(1+$F191),2),I91)</f>
        <v>0</v>
      </c>
      <c r="J191" s="78">
        <f>IF('3. Założenia'!$C$56="TAK",ROUND(J91*(1+$F191),2),J91)</f>
        <v>0</v>
      </c>
      <c r="K191" s="78">
        <f>IF('3. Założenia'!$C$56="TAK",ROUND(K91*(1+$F191),2),K91)</f>
        <v>0</v>
      </c>
      <c r="L191" s="78">
        <f>IF('3. Założenia'!$C$56="TAK",ROUND(L91*(1+$F191),2),L91)</f>
        <v>0</v>
      </c>
      <c r="M191" s="78">
        <f>IF('3. Założenia'!$C$56="TAK",ROUND(M91*(1+$F191),2),M91)</f>
        <v>0</v>
      </c>
      <c r="N191" s="78">
        <f>IF('3. Założenia'!$C$56="TAK",ROUND(N91*(1+$F191),2),N91)</f>
        <v>0</v>
      </c>
      <c r="O191" s="78">
        <f>IF('3. Założenia'!$C$56="TAK",ROUND(O91*(1+$F191),2),O91)</f>
        <v>0</v>
      </c>
      <c r="P191" s="78">
        <f>IF('3. Założenia'!$C$56="TAK",ROUND(P91*(1+$F191),2),P91)</f>
        <v>0</v>
      </c>
      <c r="Q191" s="78">
        <f>IF('3. Założenia'!$C$56="TAK",ROUND(Q91*(1+$F191),2),Q91)</f>
        <v>0</v>
      </c>
      <c r="R191" s="78">
        <f>IF('3. Założenia'!$C$56="TAK",ROUND(R91*(1+$F191),2),R91)</f>
        <v>0</v>
      </c>
      <c r="S191" s="78">
        <f>IF('3. Założenia'!$C$56="TAK",ROUND(S91*(1+$F191),2),S91)</f>
        <v>0</v>
      </c>
      <c r="T191" s="78">
        <f>IF('3. Założenia'!$C$56="TAK",ROUND(T91*(1+$F191),2),T91)</f>
        <v>0</v>
      </c>
      <c r="U191" s="78">
        <f>IF('3. Założenia'!$C$56="TAK",ROUND(U91*(1+$F191),2),U91)</f>
        <v>0</v>
      </c>
      <c r="V191" s="78">
        <f>IF('3. Założenia'!$C$56="TAK",ROUND(V91*(1+$F191),2),V91)</f>
        <v>0</v>
      </c>
      <c r="W191" s="78">
        <f>IF('3. Założenia'!$C$56="TAK",ROUND(W91*(1+$F191),2),W91)</f>
        <v>0</v>
      </c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</row>
    <row r="192" spans="2:33">
      <c r="B192" s="422"/>
      <c r="C192" s="47"/>
      <c r="D192" s="39"/>
      <c r="E192" s="342" t="s">
        <v>526</v>
      </c>
      <c r="F192" s="349">
        <f>F92</f>
        <v>0.08</v>
      </c>
      <c r="G192" s="38" t="s">
        <v>164</v>
      </c>
      <c r="H192" s="351">
        <f t="shared" si="48"/>
        <v>0</v>
      </c>
      <c r="I192" s="78">
        <f>IF('3. Założenia'!$C$56="TAK",ROUND(I92*(1+$F192),2),I92)</f>
        <v>0</v>
      </c>
      <c r="J192" s="78">
        <f>IF('3. Założenia'!$C$56="TAK",ROUND(J92*(1+$F192),2),J92)</f>
        <v>0</v>
      </c>
      <c r="K192" s="78">
        <f>IF('3. Założenia'!$C$56="TAK",ROUND(K92*(1+$F192),2),K92)</f>
        <v>0</v>
      </c>
      <c r="L192" s="78">
        <f>IF('3. Założenia'!$C$56="TAK",ROUND(L92*(1+$F192),2),L92)</f>
        <v>0</v>
      </c>
      <c r="M192" s="78">
        <f>IF('3. Założenia'!$C$56="TAK",ROUND(M92*(1+$F192),2),M92)</f>
        <v>0</v>
      </c>
      <c r="N192" s="78">
        <f>IF('3. Założenia'!$C$56="TAK",ROUND(N92*(1+$F192),2),N92)</f>
        <v>0</v>
      </c>
      <c r="O192" s="78">
        <f>IF('3. Założenia'!$C$56="TAK",ROUND(O92*(1+$F192),2),O92)</f>
        <v>0</v>
      </c>
      <c r="P192" s="78">
        <f>IF('3. Założenia'!$C$56="TAK",ROUND(P92*(1+$F192),2),P92)</f>
        <v>0</v>
      </c>
      <c r="Q192" s="78">
        <f>IF('3. Założenia'!$C$56="TAK",ROUND(Q92*(1+$F192),2),Q92)</f>
        <v>0</v>
      </c>
      <c r="R192" s="78">
        <f>IF('3. Założenia'!$C$56="TAK",ROUND(R92*(1+$F192),2),R92)</f>
        <v>0</v>
      </c>
      <c r="S192" s="78">
        <f>IF('3. Założenia'!$C$56="TAK",ROUND(S92*(1+$F192),2),S92)</f>
        <v>0</v>
      </c>
      <c r="T192" s="78">
        <f>IF('3. Założenia'!$C$56="TAK",ROUND(T92*(1+$F192),2),T92)</f>
        <v>0</v>
      </c>
      <c r="U192" s="78">
        <f>IF('3. Założenia'!$C$56="TAK",ROUND(U92*(1+$F192),2),U92)</f>
        <v>0</v>
      </c>
      <c r="V192" s="78">
        <f>IF('3. Założenia'!$C$56="TAK",ROUND(V92*(1+$F192),2),V92)</f>
        <v>0</v>
      </c>
      <c r="W192" s="78">
        <f>IF('3. Założenia'!$C$56="TAK",ROUND(W92*(1+$F192),2),W92)</f>
        <v>0</v>
      </c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</row>
    <row r="193" spans="2:33">
      <c r="B193" s="423"/>
      <c r="C193" s="47"/>
      <c r="D193" s="39"/>
      <c r="E193" s="342" t="s">
        <v>526</v>
      </c>
      <c r="F193" s="349">
        <f>F93</f>
        <v>0</v>
      </c>
      <c r="G193" s="38" t="s">
        <v>164</v>
      </c>
      <c r="H193" s="351">
        <f t="shared" si="48"/>
        <v>0</v>
      </c>
      <c r="I193" s="78">
        <f>IF('3. Założenia'!$C$56="TAK",ROUND(I93*(1+$F193),2),I93)</f>
        <v>0</v>
      </c>
      <c r="J193" s="78">
        <f>IF('3. Założenia'!$C$56="TAK",ROUND(J93*(1+$F193),2),J93)</f>
        <v>0</v>
      </c>
      <c r="K193" s="78">
        <f>IF('3. Założenia'!$C$56="TAK",ROUND(K93*(1+$F193),2),K93)</f>
        <v>0</v>
      </c>
      <c r="L193" s="78">
        <f>IF('3. Założenia'!$C$56="TAK",ROUND(L93*(1+$F193),2),L93)</f>
        <v>0</v>
      </c>
      <c r="M193" s="78">
        <f>IF('3. Założenia'!$C$56="TAK",ROUND(M93*(1+$F193),2),M93)</f>
        <v>0</v>
      </c>
      <c r="N193" s="78">
        <f>IF('3. Założenia'!$C$56="TAK",ROUND(N93*(1+$F193),2),N93)</f>
        <v>0</v>
      </c>
      <c r="O193" s="78">
        <f>IF('3. Założenia'!$C$56="TAK",ROUND(O93*(1+$F193),2),O93)</f>
        <v>0</v>
      </c>
      <c r="P193" s="78">
        <f>IF('3. Założenia'!$C$56="TAK",ROUND(P93*(1+$F193),2),P93)</f>
        <v>0</v>
      </c>
      <c r="Q193" s="78">
        <f>IF('3. Założenia'!$C$56="TAK",ROUND(Q93*(1+$F193),2),Q93)</f>
        <v>0</v>
      </c>
      <c r="R193" s="78">
        <f>IF('3. Założenia'!$C$56="TAK",ROUND(R93*(1+$F193),2),R93)</f>
        <v>0</v>
      </c>
      <c r="S193" s="78">
        <f>IF('3. Założenia'!$C$56="TAK",ROUND(S93*(1+$F193),2),S93)</f>
        <v>0</v>
      </c>
      <c r="T193" s="78">
        <f>IF('3. Założenia'!$C$56="TAK",ROUND(T93*(1+$F193),2),T93)</f>
        <v>0</v>
      </c>
      <c r="U193" s="78">
        <f>IF('3. Założenia'!$C$56="TAK",ROUND(U93*(1+$F193),2),U93)</f>
        <v>0</v>
      </c>
      <c r="V193" s="78">
        <f>IF('3. Założenia'!$C$56="TAK",ROUND(V93*(1+$F193),2),V93)</f>
        <v>0</v>
      </c>
      <c r="W193" s="78">
        <f>IF('3. Założenia'!$C$56="TAK",ROUND(W93*(1+$F193),2),W93)</f>
        <v>0</v>
      </c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</row>
    <row r="194" spans="2:33">
      <c r="B194" s="320" t="str">
        <f>IF(H194=Q24,"OK","do poprawy")</f>
        <v>OK</v>
      </c>
      <c r="C194" s="47"/>
      <c r="D194" s="39" t="s">
        <v>292</v>
      </c>
      <c r="E194" s="392" t="s">
        <v>288</v>
      </c>
      <c r="F194" s="393"/>
      <c r="G194" s="38" t="s">
        <v>164</v>
      </c>
      <c r="H194" s="74">
        <f t="shared" si="48"/>
        <v>0</v>
      </c>
      <c r="I194" s="78">
        <f t="shared" ref="I194:W194" si="64">I195+I196+I197</f>
        <v>0</v>
      </c>
      <c r="J194" s="78">
        <f t="shared" si="64"/>
        <v>0</v>
      </c>
      <c r="K194" s="78">
        <f t="shared" si="64"/>
        <v>0</v>
      </c>
      <c r="L194" s="78">
        <f t="shared" si="64"/>
        <v>0</v>
      </c>
      <c r="M194" s="78">
        <f t="shared" si="64"/>
        <v>0</v>
      </c>
      <c r="N194" s="78">
        <f t="shared" si="64"/>
        <v>0</v>
      </c>
      <c r="O194" s="78">
        <f t="shared" si="64"/>
        <v>0</v>
      </c>
      <c r="P194" s="78">
        <f t="shared" si="64"/>
        <v>0</v>
      </c>
      <c r="Q194" s="78">
        <f t="shared" si="64"/>
        <v>0</v>
      </c>
      <c r="R194" s="78">
        <f t="shared" si="64"/>
        <v>0</v>
      </c>
      <c r="S194" s="78">
        <f t="shared" si="64"/>
        <v>0</v>
      </c>
      <c r="T194" s="78">
        <f t="shared" si="64"/>
        <v>0</v>
      </c>
      <c r="U194" s="78">
        <f t="shared" si="64"/>
        <v>0</v>
      </c>
      <c r="V194" s="78">
        <f t="shared" si="64"/>
        <v>0</v>
      </c>
      <c r="W194" s="78">
        <f t="shared" si="64"/>
        <v>0</v>
      </c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</row>
    <row r="195" spans="2:33">
      <c r="B195" s="421"/>
      <c r="C195" s="47"/>
      <c r="D195" s="39"/>
      <c r="E195" s="342" t="s">
        <v>526</v>
      </c>
      <c r="F195" s="349">
        <f>F95</f>
        <v>0.23</v>
      </c>
      <c r="G195" s="38" t="s">
        <v>164</v>
      </c>
      <c r="H195" s="351">
        <f t="shared" si="48"/>
        <v>0</v>
      </c>
      <c r="I195" s="78">
        <f>IF('3. Założenia'!$C$56="TAK",ROUND(I95*(1+$F195),2),I95)</f>
        <v>0</v>
      </c>
      <c r="J195" s="78">
        <f>IF('3. Założenia'!$C$56="TAK",ROUND(J95*(1+$F195),2),J95)</f>
        <v>0</v>
      </c>
      <c r="K195" s="78">
        <f>IF('3. Założenia'!$C$56="TAK",ROUND(K95*(1+$F195),2),K95)</f>
        <v>0</v>
      </c>
      <c r="L195" s="78">
        <f>IF('3. Założenia'!$C$56="TAK",ROUND(L95*(1+$F195),2),L95)</f>
        <v>0</v>
      </c>
      <c r="M195" s="78">
        <f>IF('3. Założenia'!$C$56="TAK",ROUND(M95*(1+$F195),2),M95)</f>
        <v>0</v>
      </c>
      <c r="N195" s="78">
        <f>IF('3. Założenia'!$C$56="TAK",ROUND(N95*(1+$F195),2),N95)</f>
        <v>0</v>
      </c>
      <c r="O195" s="78">
        <f>IF('3. Założenia'!$C$56="TAK",ROUND(O95*(1+$F195),2),O95)</f>
        <v>0</v>
      </c>
      <c r="P195" s="78">
        <f>IF('3. Założenia'!$C$56="TAK",ROUND(P95*(1+$F195),2),P95)</f>
        <v>0</v>
      </c>
      <c r="Q195" s="78">
        <f>IF('3. Założenia'!$C$56="TAK",ROUND(Q95*(1+$F195),2),Q95)</f>
        <v>0</v>
      </c>
      <c r="R195" s="78">
        <f>IF('3. Założenia'!$C$56="TAK",ROUND(R95*(1+$F195),2),R95)</f>
        <v>0</v>
      </c>
      <c r="S195" s="78">
        <f>IF('3. Założenia'!$C$56="TAK",ROUND(S95*(1+$F195),2),S95)</f>
        <v>0</v>
      </c>
      <c r="T195" s="78">
        <f>IF('3. Założenia'!$C$56="TAK",ROUND(T95*(1+$F195),2),T95)</f>
        <v>0</v>
      </c>
      <c r="U195" s="78">
        <f>IF('3. Założenia'!$C$56="TAK",ROUND(U95*(1+$F195),2),U95)</f>
        <v>0</v>
      </c>
      <c r="V195" s="78">
        <f>IF('3. Założenia'!$C$56="TAK",ROUND(V95*(1+$F195),2),V95)</f>
        <v>0</v>
      </c>
      <c r="W195" s="78">
        <f>IF('3. Założenia'!$C$56="TAK",ROUND(W95*(1+$F195),2),W95)</f>
        <v>0</v>
      </c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</row>
    <row r="196" spans="2:33">
      <c r="B196" s="422"/>
      <c r="C196" s="47"/>
      <c r="D196" s="39"/>
      <c r="E196" s="342" t="s">
        <v>526</v>
      </c>
      <c r="F196" s="349">
        <f>F96</f>
        <v>0.08</v>
      </c>
      <c r="G196" s="38" t="s">
        <v>164</v>
      </c>
      <c r="H196" s="351">
        <f t="shared" si="48"/>
        <v>0</v>
      </c>
      <c r="I196" s="78">
        <f>IF('3. Założenia'!$C$56="TAK",ROUND(I96*(1+$F196),2),I96)</f>
        <v>0</v>
      </c>
      <c r="J196" s="78">
        <f>IF('3. Założenia'!$C$56="TAK",ROUND(J96*(1+$F196),2),J96)</f>
        <v>0</v>
      </c>
      <c r="K196" s="78">
        <f>IF('3. Założenia'!$C$56="TAK",ROUND(K96*(1+$F196),2),K96)</f>
        <v>0</v>
      </c>
      <c r="L196" s="78">
        <f>IF('3. Założenia'!$C$56="TAK",ROUND(L96*(1+$F196),2),L96)</f>
        <v>0</v>
      </c>
      <c r="M196" s="78">
        <f>IF('3. Założenia'!$C$56="TAK",ROUND(M96*(1+$F196),2),M96)</f>
        <v>0</v>
      </c>
      <c r="N196" s="78">
        <f>IF('3. Założenia'!$C$56="TAK",ROUND(N96*(1+$F196),2),N96)</f>
        <v>0</v>
      </c>
      <c r="O196" s="78">
        <f>IF('3. Założenia'!$C$56="TAK",ROUND(O96*(1+$F196),2),O96)</f>
        <v>0</v>
      </c>
      <c r="P196" s="78">
        <f>IF('3. Założenia'!$C$56="TAK",ROUND(P96*(1+$F196),2),P96)</f>
        <v>0</v>
      </c>
      <c r="Q196" s="78">
        <f>IF('3. Założenia'!$C$56="TAK",ROUND(Q96*(1+$F196),2),Q96)</f>
        <v>0</v>
      </c>
      <c r="R196" s="78">
        <f>IF('3. Założenia'!$C$56="TAK",ROUND(R96*(1+$F196),2),R96)</f>
        <v>0</v>
      </c>
      <c r="S196" s="78">
        <f>IF('3. Założenia'!$C$56="TAK",ROUND(S96*(1+$F196),2),S96)</f>
        <v>0</v>
      </c>
      <c r="T196" s="78">
        <f>IF('3. Założenia'!$C$56="TAK",ROUND(T96*(1+$F196),2),T96)</f>
        <v>0</v>
      </c>
      <c r="U196" s="78">
        <f>IF('3. Założenia'!$C$56="TAK",ROUND(U96*(1+$F196),2),U96)</f>
        <v>0</v>
      </c>
      <c r="V196" s="78">
        <f>IF('3. Założenia'!$C$56="TAK",ROUND(V96*(1+$F196),2),V96)</f>
        <v>0</v>
      </c>
      <c r="W196" s="78">
        <f>IF('3. Założenia'!$C$56="TAK",ROUND(W96*(1+$F196),2),W96)</f>
        <v>0</v>
      </c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</row>
    <row r="197" spans="2:33">
      <c r="B197" s="423"/>
      <c r="C197" s="47"/>
      <c r="D197" s="39"/>
      <c r="E197" s="342" t="s">
        <v>526</v>
      </c>
      <c r="F197" s="349">
        <f>F97</f>
        <v>0</v>
      </c>
      <c r="G197" s="38" t="s">
        <v>164</v>
      </c>
      <c r="H197" s="351">
        <f t="shared" si="48"/>
        <v>0</v>
      </c>
      <c r="I197" s="78">
        <f>IF('3. Założenia'!$C$56="TAK",ROUND(I97*(1+$F197),2),I97)</f>
        <v>0</v>
      </c>
      <c r="J197" s="78">
        <f>IF('3. Założenia'!$C$56="TAK",ROUND(J97*(1+$F197),2),J97)</f>
        <v>0</v>
      </c>
      <c r="K197" s="78">
        <f>IF('3. Założenia'!$C$56="TAK",ROUND(K97*(1+$F197),2),K97)</f>
        <v>0</v>
      </c>
      <c r="L197" s="78">
        <f>IF('3. Założenia'!$C$56="TAK",ROUND(L97*(1+$F197),2),L97)</f>
        <v>0</v>
      </c>
      <c r="M197" s="78">
        <f>IF('3. Założenia'!$C$56="TAK",ROUND(M97*(1+$F197),2),M97)</f>
        <v>0</v>
      </c>
      <c r="N197" s="78">
        <f>IF('3. Założenia'!$C$56="TAK",ROUND(N97*(1+$F197),2),N97)</f>
        <v>0</v>
      </c>
      <c r="O197" s="78">
        <f>IF('3. Założenia'!$C$56="TAK",ROUND(O97*(1+$F197),2),O97)</f>
        <v>0</v>
      </c>
      <c r="P197" s="78">
        <f>IF('3. Założenia'!$C$56="TAK",ROUND(P97*(1+$F197),2),P97)</f>
        <v>0</v>
      </c>
      <c r="Q197" s="78">
        <f>IF('3. Założenia'!$C$56="TAK",ROUND(Q97*(1+$F197),2),Q97)</f>
        <v>0</v>
      </c>
      <c r="R197" s="78">
        <f>IF('3. Założenia'!$C$56="TAK",ROUND(R97*(1+$F197),2),R97)</f>
        <v>0</v>
      </c>
      <c r="S197" s="78">
        <f>IF('3. Założenia'!$C$56="TAK",ROUND(S97*(1+$F197),2),S97)</f>
        <v>0</v>
      </c>
      <c r="T197" s="78">
        <f>IF('3. Założenia'!$C$56="TAK",ROUND(T97*(1+$F197),2),T97)</f>
        <v>0</v>
      </c>
      <c r="U197" s="78">
        <f>IF('3. Założenia'!$C$56="TAK",ROUND(U97*(1+$F197),2),U97)</f>
        <v>0</v>
      </c>
      <c r="V197" s="78">
        <f>IF('3. Założenia'!$C$56="TAK",ROUND(V97*(1+$F197),2),V97)</f>
        <v>0</v>
      </c>
      <c r="W197" s="78">
        <f>IF('3. Założenia'!$C$56="TAK",ROUND(W97*(1+$F197),2),W97)</f>
        <v>0</v>
      </c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</row>
    <row r="198" spans="2:33">
      <c r="B198" s="320" t="str">
        <f>IF(H198=T24+W24,"OK","do poprawy")</f>
        <v>OK</v>
      </c>
      <c r="C198" s="47"/>
      <c r="D198" s="39" t="s">
        <v>36</v>
      </c>
      <c r="E198" s="392" t="s">
        <v>88</v>
      </c>
      <c r="F198" s="393"/>
      <c r="G198" s="38" t="s">
        <v>164</v>
      </c>
      <c r="H198" s="74">
        <f t="shared" si="48"/>
        <v>0</v>
      </c>
      <c r="I198" s="78">
        <f t="shared" ref="I198:W198" si="65">I199+I203</f>
        <v>0</v>
      </c>
      <c r="J198" s="78">
        <f t="shared" si="65"/>
        <v>0</v>
      </c>
      <c r="K198" s="78">
        <f t="shared" si="65"/>
        <v>0</v>
      </c>
      <c r="L198" s="78">
        <f t="shared" si="65"/>
        <v>0</v>
      </c>
      <c r="M198" s="78">
        <f t="shared" si="65"/>
        <v>0</v>
      </c>
      <c r="N198" s="78">
        <f t="shared" si="65"/>
        <v>0</v>
      </c>
      <c r="O198" s="78">
        <f t="shared" si="65"/>
        <v>0</v>
      </c>
      <c r="P198" s="78">
        <f t="shared" si="65"/>
        <v>0</v>
      </c>
      <c r="Q198" s="78">
        <f t="shared" si="65"/>
        <v>0</v>
      </c>
      <c r="R198" s="78">
        <f t="shared" si="65"/>
        <v>0</v>
      </c>
      <c r="S198" s="78">
        <f t="shared" si="65"/>
        <v>0</v>
      </c>
      <c r="T198" s="78">
        <f t="shared" si="65"/>
        <v>0</v>
      </c>
      <c r="U198" s="78">
        <f t="shared" si="65"/>
        <v>0</v>
      </c>
      <c r="V198" s="78">
        <f t="shared" si="65"/>
        <v>0</v>
      </c>
      <c r="W198" s="78">
        <f t="shared" si="65"/>
        <v>0</v>
      </c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</row>
    <row r="199" spans="2:33">
      <c r="B199" s="320" t="str">
        <f>IF(H199=T24,"OK","do poprawy")</f>
        <v>OK</v>
      </c>
      <c r="C199" s="47"/>
      <c r="D199" s="39" t="s">
        <v>293</v>
      </c>
      <c r="E199" s="392" t="s">
        <v>556</v>
      </c>
      <c r="F199" s="393"/>
      <c r="G199" s="38" t="s">
        <v>164</v>
      </c>
      <c r="H199" s="74">
        <f t="shared" si="48"/>
        <v>0</v>
      </c>
      <c r="I199" s="78">
        <f t="shared" ref="I199:W199" si="66">I200+I201+I202</f>
        <v>0</v>
      </c>
      <c r="J199" s="78">
        <f t="shared" si="66"/>
        <v>0</v>
      </c>
      <c r="K199" s="78">
        <f t="shared" si="66"/>
        <v>0</v>
      </c>
      <c r="L199" s="78">
        <f t="shared" si="66"/>
        <v>0</v>
      </c>
      <c r="M199" s="78">
        <f t="shared" si="66"/>
        <v>0</v>
      </c>
      <c r="N199" s="78">
        <f t="shared" si="66"/>
        <v>0</v>
      </c>
      <c r="O199" s="78">
        <f t="shared" si="66"/>
        <v>0</v>
      </c>
      <c r="P199" s="78">
        <f t="shared" si="66"/>
        <v>0</v>
      </c>
      <c r="Q199" s="78">
        <f t="shared" si="66"/>
        <v>0</v>
      </c>
      <c r="R199" s="78">
        <f t="shared" si="66"/>
        <v>0</v>
      </c>
      <c r="S199" s="78">
        <f t="shared" si="66"/>
        <v>0</v>
      </c>
      <c r="T199" s="78">
        <f t="shared" si="66"/>
        <v>0</v>
      </c>
      <c r="U199" s="78">
        <f t="shared" si="66"/>
        <v>0</v>
      </c>
      <c r="V199" s="78">
        <f t="shared" si="66"/>
        <v>0</v>
      </c>
      <c r="W199" s="78">
        <f t="shared" si="66"/>
        <v>0</v>
      </c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</row>
    <row r="200" spans="2:33">
      <c r="B200" s="421"/>
      <c r="C200" s="47"/>
      <c r="D200" s="39"/>
      <c r="E200" s="342" t="s">
        <v>526</v>
      </c>
      <c r="F200" s="349">
        <f>F100</f>
        <v>0.23</v>
      </c>
      <c r="G200" s="38" t="s">
        <v>164</v>
      </c>
      <c r="H200" s="351">
        <f t="shared" si="48"/>
        <v>0</v>
      </c>
      <c r="I200" s="78">
        <f>IF('3. Założenia'!$C$56="TAK",ROUND(I100*(1+$F200),2),ROUND(I100*(1+$F200),2)+ROUND(I91*($F200),2))</f>
        <v>0</v>
      </c>
      <c r="J200" s="78">
        <f>IF('3. Założenia'!$C$56="TAK",ROUND(J100*(1+$F200),2),ROUND(J100*(1+$F200),2)+ROUND(J91*($F200),2))</f>
        <v>0</v>
      </c>
      <c r="K200" s="78">
        <f>IF('3. Założenia'!$C$56="TAK",ROUND(K100*(1+$F200),2),ROUND(K100*(1+$F200),2)+ROUND(K91*($F200),2))</f>
        <v>0</v>
      </c>
      <c r="L200" s="78">
        <f>IF('3. Założenia'!$C$56="TAK",ROUND(L100*(1+$F200),2),ROUND(L100*(1+$F200),2)+ROUND(L91*($F200),2))</f>
        <v>0</v>
      </c>
      <c r="M200" s="78">
        <f>IF('3. Założenia'!$C$56="TAK",ROUND(M100*(1+$F200),2),ROUND(M100*(1+$F200),2)+ROUND(M91*($F200),2))</f>
        <v>0</v>
      </c>
      <c r="N200" s="78">
        <f>IF('3. Założenia'!$C$56="TAK",ROUND(N100*(1+$F200),2),ROUND(N100*(1+$F200),2)+ROUND(N91*($F200),2))</f>
        <v>0</v>
      </c>
      <c r="O200" s="78">
        <f>IF('3. Założenia'!$C$56="TAK",ROUND(O100*(1+$F200),2),ROUND(O100*(1+$F200),2)+ROUND(O91*($F200),2))</f>
        <v>0</v>
      </c>
      <c r="P200" s="78">
        <f>IF('3. Założenia'!$C$56="TAK",ROUND(P100*(1+$F200),2),ROUND(P100*(1+$F200),2)+ROUND(P91*($F200),2))</f>
        <v>0</v>
      </c>
      <c r="Q200" s="78">
        <f>IF('3. Założenia'!$C$56="TAK",ROUND(Q100*(1+$F200),2),ROUND(Q100*(1+$F200),2)+ROUND(Q91*($F200),2))</f>
        <v>0</v>
      </c>
      <c r="R200" s="78">
        <f>IF('3. Założenia'!$C$56="TAK",ROUND(R100*(1+$F200),2),ROUND(R100*(1+$F200),2)+ROUND(R91*($F200),2))</f>
        <v>0</v>
      </c>
      <c r="S200" s="78">
        <f>IF('3. Założenia'!$C$56="TAK",ROUND(S100*(1+$F200),2),ROUND(S100*(1+$F200),2)+ROUND(S91*($F200),2))</f>
        <v>0</v>
      </c>
      <c r="T200" s="78">
        <f>IF('3. Założenia'!$C$56="TAK",ROUND(T100*(1+$F200),2),ROUND(T100*(1+$F200),2)+ROUND(T91*($F200),2))</f>
        <v>0</v>
      </c>
      <c r="U200" s="78">
        <f>IF('3. Założenia'!$C$56="TAK",ROUND(U100*(1+$F200),2),ROUND(U100*(1+$F200),2)+ROUND(U91*($F200),2))</f>
        <v>0</v>
      </c>
      <c r="V200" s="78">
        <f>IF('3. Założenia'!$C$56="TAK",ROUND(V100*(1+$F200),2),ROUND(V100*(1+$F200),2)+ROUND(V91*($F200),2))</f>
        <v>0</v>
      </c>
      <c r="W200" s="78">
        <f>IF('3. Założenia'!$C$56="TAK",ROUND(W100*(1+$F200),2),ROUND(W100*(1+$F200),2)+ROUND(W91*($F200),2))</f>
        <v>0</v>
      </c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</row>
    <row r="201" spans="2:33">
      <c r="B201" s="422"/>
      <c r="C201" s="47"/>
      <c r="D201" s="39"/>
      <c r="E201" s="342" t="s">
        <v>526</v>
      </c>
      <c r="F201" s="349">
        <f>F101</f>
        <v>0.08</v>
      </c>
      <c r="G201" s="38" t="s">
        <v>164</v>
      </c>
      <c r="H201" s="351">
        <f t="shared" si="48"/>
        <v>0</v>
      </c>
      <c r="I201" s="78">
        <f>IF('3. Założenia'!$C$56="TAK",ROUND(I101*(1+$F201),2),ROUND(I101*(1+$F201),2)+ROUND(I92*($F201),2))</f>
        <v>0</v>
      </c>
      <c r="J201" s="78">
        <f>IF('3. Założenia'!$C$56="TAK",ROUND(J101*(1+$F201),2),ROUND(J101*(1+$F201),2)+ROUND(J92*($F201),2))</f>
        <v>0</v>
      </c>
      <c r="K201" s="78">
        <f>IF('3. Założenia'!$C$56="TAK",ROUND(K101*(1+$F201),2),ROUND(K101*(1+$F201),2)+ROUND(K92*($F201),2))</f>
        <v>0</v>
      </c>
      <c r="L201" s="78">
        <f>IF('3. Założenia'!$C$56="TAK",ROUND(L101*(1+$F201),2),ROUND(L101*(1+$F201),2)+ROUND(L92*($F201),2))</f>
        <v>0</v>
      </c>
      <c r="M201" s="78">
        <f>IF('3. Założenia'!$C$56="TAK",ROUND(M101*(1+$F201),2),ROUND(M101*(1+$F201),2)+ROUND(M92*($F201),2))</f>
        <v>0</v>
      </c>
      <c r="N201" s="78">
        <f>IF('3. Założenia'!$C$56="TAK",ROUND(N101*(1+$F201),2),ROUND(N101*(1+$F201),2)+ROUND(N92*($F201),2))</f>
        <v>0</v>
      </c>
      <c r="O201" s="78">
        <f>IF('3. Założenia'!$C$56="TAK",ROUND(O101*(1+$F201),2),ROUND(O101*(1+$F201),2)+ROUND(O92*($F201),2))</f>
        <v>0</v>
      </c>
      <c r="P201" s="78">
        <f>IF('3. Założenia'!$C$56="TAK",ROUND(P101*(1+$F201),2),ROUND(P101*(1+$F201),2)+ROUND(P92*($F201),2))</f>
        <v>0</v>
      </c>
      <c r="Q201" s="78">
        <f>IF('3. Założenia'!$C$56="TAK",ROUND(Q101*(1+$F201),2),ROUND(Q101*(1+$F201),2)+ROUND(Q92*($F201),2))</f>
        <v>0</v>
      </c>
      <c r="R201" s="78">
        <f>IF('3. Założenia'!$C$56="TAK",ROUND(R101*(1+$F201),2),ROUND(R101*(1+$F201),2)+ROUND(R92*($F201),2))</f>
        <v>0</v>
      </c>
      <c r="S201" s="78">
        <f>IF('3. Założenia'!$C$56="TAK",ROUND(S101*(1+$F201),2),ROUND(S101*(1+$F201),2)+ROUND(S92*($F201),2))</f>
        <v>0</v>
      </c>
      <c r="T201" s="78">
        <f>IF('3. Założenia'!$C$56="TAK",ROUND(T101*(1+$F201),2),ROUND(T101*(1+$F201),2)+ROUND(T92*($F201),2))</f>
        <v>0</v>
      </c>
      <c r="U201" s="78">
        <f>IF('3. Założenia'!$C$56="TAK",ROUND(U101*(1+$F201),2),ROUND(U101*(1+$F201),2)+ROUND(U92*($F201),2))</f>
        <v>0</v>
      </c>
      <c r="V201" s="78">
        <f>IF('3. Założenia'!$C$56="TAK",ROUND(V101*(1+$F201),2),ROUND(V101*(1+$F201),2)+ROUND(V92*($F201),2))</f>
        <v>0</v>
      </c>
      <c r="W201" s="78">
        <f>IF('3. Założenia'!$C$56="TAK",ROUND(W101*(1+$F201),2),ROUND(W101*(1+$F201),2)+ROUND(W92*($F201),2))</f>
        <v>0</v>
      </c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</row>
    <row r="202" spans="2:33">
      <c r="B202" s="423"/>
      <c r="C202" s="47"/>
      <c r="D202" s="39"/>
      <c r="E202" s="342" t="s">
        <v>526</v>
      </c>
      <c r="F202" s="349">
        <f>F102</f>
        <v>0</v>
      </c>
      <c r="G202" s="38" t="s">
        <v>164</v>
      </c>
      <c r="H202" s="351">
        <f t="shared" si="48"/>
        <v>0</v>
      </c>
      <c r="I202" s="78">
        <f>IF('3. Założenia'!$C$56="TAK",ROUND(I102*(1+$F202),2),ROUND(I102*(1+$F202),2)+ROUND(I93*($F202),2))</f>
        <v>0</v>
      </c>
      <c r="J202" s="78">
        <f>IF('3. Założenia'!$C$56="TAK",ROUND(J102*(1+$F202),2),ROUND(J102*(1+$F202),2)+ROUND(J93*($F202),2))</f>
        <v>0</v>
      </c>
      <c r="K202" s="78">
        <f>IF('3. Założenia'!$C$56="TAK",ROUND(K102*(1+$F202),2),ROUND(K102*(1+$F202),2)+ROUND(K93*($F202),2))</f>
        <v>0</v>
      </c>
      <c r="L202" s="78">
        <f>IF('3. Założenia'!$C$56="TAK",ROUND(L102*(1+$F202),2),ROUND(L102*(1+$F202),2)+ROUND(L93*($F202),2))</f>
        <v>0</v>
      </c>
      <c r="M202" s="78">
        <f>IF('3. Założenia'!$C$56="TAK",ROUND(M102*(1+$F202),2),ROUND(M102*(1+$F202),2)+ROUND(M93*($F202),2))</f>
        <v>0</v>
      </c>
      <c r="N202" s="78">
        <f>IF('3. Założenia'!$C$56="TAK",ROUND(N102*(1+$F202),2),ROUND(N102*(1+$F202),2)+ROUND(N93*($F202),2))</f>
        <v>0</v>
      </c>
      <c r="O202" s="78">
        <f>IF('3. Założenia'!$C$56="TAK",ROUND(O102*(1+$F202),2),ROUND(O102*(1+$F202),2)+ROUND(O93*($F202),2))</f>
        <v>0</v>
      </c>
      <c r="P202" s="78">
        <f>IF('3. Założenia'!$C$56="TAK",ROUND(P102*(1+$F202),2),ROUND(P102*(1+$F202),2)+ROUND(P93*($F202),2))</f>
        <v>0</v>
      </c>
      <c r="Q202" s="78">
        <f>IF('3. Założenia'!$C$56="TAK",ROUND(Q102*(1+$F202),2),ROUND(Q102*(1+$F202),2)+ROUND(Q93*($F202),2))</f>
        <v>0</v>
      </c>
      <c r="R202" s="78">
        <f>IF('3. Założenia'!$C$56="TAK",ROUND(R102*(1+$F202),2),ROUND(R102*(1+$F202),2)+ROUND(R93*($F202),2))</f>
        <v>0</v>
      </c>
      <c r="S202" s="78">
        <f>IF('3. Założenia'!$C$56="TAK",ROUND(S102*(1+$F202),2),ROUND(S102*(1+$F202),2)+ROUND(S93*($F202),2))</f>
        <v>0</v>
      </c>
      <c r="T202" s="78">
        <f>IF('3. Założenia'!$C$56="TAK",ROUND(T102*(1+$F202),2),ROUND(T102*(1+$F202),2)+ROUND(T93*($F202),2))</f>
        <v>0</v>
      </c>
      <c r="U202" s="78">
        <f>IF('3. Założenia'!$C$56="TAK",ROUND(U102*(1+$F202),2),ROUND(U102*(1+$F202),2)+ROUND(U93*($F202),2))</f>
        <v>0</v>
      </c>
      <c r="V202" s="78">
        <f>IF('3. Założenia'!$C$56="TAK",ROUND(V102*(1+$F202),2),ROUND(V102*(1+$F202),2)+ROUND(V93*($F202),2))</f>
        <v>0</v>
      </c>
      <c r="W202" s="78">
        <f>IF('3. Założenia'!$C$56="TAK",ROUND(W102*(1+$F202),2),ROUND(W102*(1+$F202),2)+ROUND(W93*($F202),2))</f>
        <v>0</v>
      </c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</row>
    <row r="203" spans="2:33">
      <c r="B203" s="320" t="str">
        <f>IF(H203=W24,"OK","do poprawy")</f>
        <v>OK</v>
      </c>
      <c r="C203" s="47"/>
      <c r="D203" s="39" t="s">
        <v>294</v>
      </c>
      <c r="E203" s="396" t="s">
        <v>288</v>
      </c>
      <c r="F203" s="397"/>
      <c r="G203" s="38" t="s">
        <v>164</v>
      </c>
      <c r="H203" s="74">
        <f t="shared" si="48"/>
        <v>0</v>
      </c>
      <c r="I203" s="78">
        <f t="shared" ref="I203:W203" si="67">I204+I205+I206</f>
        <v>0</v>
      </c>
      <c r="J203" s="78">
        <f t="shared" si="67"/>
        <v>0</v>
      </c>
      <c r="K203" s="78">
        <f t="shared" si="67"/>
        <v>0</v>
      </c>
      <c r="L203" s="78">
        <f t="shared" si="67"/>
        <v>0</v>
      </c>
      <c r="M203" s="78">
        <f t="shared" si="67"/>
        <v>0</v>
      </c>
      <c r="N203" s="78">
        <f t="shared" si="67"/>
        <v>0</v>
      </c>
      <c r="O203" s="78">
        <f t="shared" si="67"/>
        <v>0</v>
      </c>
      <c r="P203" s="78">
        <f t="shared" si="67"/>
        <v>0</v>
      </c>
      <c r="Q203" s="78">
        <f t="shared" si="67"/>
        <v>0</v>
      </c>
      <c r="R203" s="78">
        <f t="shared" si="67"/>
        <v>0</v>
      </c>
      <c r="S203" s="78">
        <f t="shared" si="67"/>
        <v>0</v>
      </c>
      <c r="T203" s="78">
        <f t="shared" si="67"/>
        <v>0</v>
      </c>
      <c r="U203" s="78">
        <f t="shared" si="67"/>
        <v>0</v>
      </c>
      <c r="V203" s="78">
        <f t="shared" si="67"/>
        <v>0</v>
      </c>
      <c r="W203" s="78">
        <f t="shared" si="67"/>
        <v>0</v>
      </c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</row>
    <row r="204" spans="2:33">
      <c r="B204" s="421"/>
      <c r="C204" s="47"/>
      <c r="D204" s="39"/>
      <c r="E204" s="342" t="s">
        <v>526</v>
      </c>
      <c r="F204" s="349">
        <f>F104</f>
        <v>0.23</v>
      </c>
      <c r="G204" s="38" t="s">
        <v>164</v>
      </c>
      <c r="H204" s="351">
        <f t="shared" si="48"/>
        <v>0</v>
      </c>
      <c r="I204" s="78">
        <f>IF('3. Założenia'!$C$56="TAK",ROUND(I104*(1+$F204),2),ROUND(I104*(1+$F204),2)+ROUND(I95*($F204),2))</f>
        <v>0</v>
      </c>
      <c r="J204" s="78">
        <f>IF('3. Założenia'!$C$56="TAK",ROUND(J104*(1+$F204),2),ROUND(J104*(1+$F204),2)+ROUND(J95*($F204),2))</f>
        <v>0</v>
      </c>
      <c r="K204" s="78">
        <f>IF('3. Założenia'!$C$56="TAK",ROUND(K104*(1+$F204),2),ROUND(K104*(1+$F204),2)+ROUND(K95*($F204),2))</f>
        <v>0</v>
      </c>
      <c r="L204" s="78">
        <f>IF('3. Założenia'!$C$56="TAK",ROUND(L104*(1+$F204),2),ROUND(L104*(1+$F204),2)+ROUND(L95*($F204),2))</f>
        <v>0</v>
      </c>
      <c r="M204" s="78">
        <f>IF('3. Założenia'!$C$56="TAK",ROUND(M104*(1+$F204),2),ROUND(M104*(1+$F204),2)+ROUND(M95*($F204),2))</f>
        <v>0</v>
      </c>
      <c r="N204" s="78">
        <f>IF('3. Założenia'!$C$56="TAK",ROUND(N104*(1+$F204),2),ROUND(N104*(1+$F204),2)+ROUND(N95*($F204),2))</f>
        <v>0</v>
      </c>
      <c r="O204" s="78">
        <f>IF('3. Założenia'!$C$56="TAK",ROUND(O104*(1+$F204),2),ROUND(O104*(1+$F204),2)+ROUND(O95*($F204),2))</f>
        <v>0</v>
      </c>
      <c r="P204" s="78">
        <f>IF('3. Założenia'!$C$56="TAK",ROUND(P104*(1+$F204),2),ROUND(P104*(1+$F204),2)+ROUND(P95*($F204),2))</f>
        <v>0</v>
      </c>
      <c r="Q204" s="78">
        <f>IF('3. Założenia'!$C$56="TAK",ROUND(Q104*(1+$F204),2),ROUND(Q104*(1+$F204),2)+ROUND(Q95*($F204),2))</f>
        <v>0</v>
      </c>
      <c r="R204" s="78">
        <f>IF('3. Założenia'!$C$56="TAK",ROUND(R104*(1+$F204),2),ROUND(R104*(1+$F204),2)+ROUND(R95*($F204),2))</f>
        <v>0</v>
      </c>
      <c r="S204" s="78">
        <f>IF('3. Założenia'!$C$56="TAK",ROUND(S104*(1+$F204),2),ROUND(S104*(1+$F204),2)+ROUND(S95*($F204),2))</f>
        <v>0</v>
      </c>
      <c r="T204" s="78">
        <f>IF('3. Założenia'!$C$56="TAK",ROUND(T104*(1+$F204),2),ROUND(T104*(1+$F204),2)+ROUND(T95*($F204),2))</f>
        <v>0</v>
      </c>
      <c r="U204" s="78">
        <f>IF('3. Założenia'!$C$56="TAK",ROUND(U104*(1+$F204),2),ROUND(U104*(1+$F204),2)+ROUND(U95*($F204),2))</f>
        <v>0</v>
      </c>
      <c r="V204" s="78">
        <f>IF('3. Założenia'!$C$56="TAK",ROUND(V104*(1+$F204),2),ROUND(V104*(1+$F204),2)+ROUND(V95*($F204),2))</f>
        <v>0</v>
      </c>
      <c r="W204" s="78">
        <f>IF('3. Założenia'!$C$56="TAK",ROUND(W104*(1+$F204),2),ROUND(W104*(1+$F204),2)+ROUND(W95*($F204),2))</f>
        <v>0</v>
      </c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</row>
    <row r="205" spans="2:33">
      <c r="B205" s="422"/>
      <c r="C205" s="47"/>
      <c r="D205" s="39"/>
      <c r="E205" s="342" t="s">
        <v>526</v>
      </c>
      <c r="F205" s="349">
        <f>F105</f>
        <v>0.08</v>
      </c>
      <c r="G205" s="38" t="s">
        <v>164</v>
      </c>
      <c r="H205" s="351">
        <f t="shared" si="48"/>
        <v>0</v>
      </c>
      <c r="I205" s="78">
        <f>IF('3. Założenia'!$C$56="TAK",ROUND(I105*(1+$F205),2),ROUND(I105*(1+$F205),2)+ROUND(I96*($F205),2))</f>
        <v>0</v>
      </c>
      <c r="J205" s="78">
        <f>IF('3. Założenia'!$C$56="TAK",ROUND(J105*(1+$F205),2),ROUND(J105*(1+$F205),2)+ROUND(J96*($F205),2))</f>
        <v>0</v>
      </c>
      <c r="K205" s="78">
        <f>IF('3. Założenia'!$C$56="TAK",ROUND(K105*(1+$F205),2),ROUND(K105*(1+$F205),2)+ROUND(K96*($F205),2))</f>
        <v>0</v>
      </c>
      <c r="L205" s="78">
        <f>IF('3. Założenia'!$C$56="TAK",ROUND(L105*(1+$F205),2),ROUND(L105*(1+$F205),2)+ROUND(L96*($F205),2))</f>
        <v>0</v>
      </c>
      <c r="M205" s="78">
        <f>IF('3. Założenia'!$C$56="TAK",ROUND(M105*(1+$F205),2),ROUND(M105*(1+$F205),2)+ROUND(M96*($F205),2))</f>
        <v>0</v>
      </c>
      <c r="N205" s="78">
        <f>IF('3. Założenia'!$C$56="TAK",ROUND(N105*(1+$F205),2),ROUND(N105*(1+$F205),2)+ROUND(N96*($F205),2))</f>
        <v>0</v>
      </c>
      <c r="O205" s="78">
        <f>IF('3. Założenia'!$C$56="TAK",ROUND(O105*(1+$F205),2),ROUND(O105*(1+$F205),2)+ROUND(O96*($F205),2))</f>
        <v>0</v>
      </c>
      <c r="P205" s="78">
        <f>IF('3. Założenia'!$C$56="TAK",ROUND(P105*(1+$F205),2),ROUND(P105*(1+$F205),2)+ROUND(P96*($F205),2))</f>
        <v>0</v>
      </c>
      <c r="Q205" s="78">
        <f>IF('3. Założenia'!$C$56="TAK",ROUND(Q105*(1+$F205),2),ROUND(Q105*(1+$F205),2)+ROUND(Q96*($F205),2))</f>
        <v>0</v>
      </c>
      <c r="R205" s="78">
        <f>IF('3. Założenia'!$C$56="TAK",ROUND(R105*(1+$F205),2),ROUND(R105*(1+$F205),2)+ROUND(R96*($F205),2))</f>
        <v>0</v>
      </c>
      <c r="S205" s="78">
        <f>IF('3. Założenia'!$C$56="TAK",ROUND(S105*(1+$F205),2),ROUND(S105*(1+$F205),2)+ROUND(S96*($F205),2))</f>
        <v>0</v>
      </c>
      <c r="T205" s="78">
        <f>IF('3. Założenia'!$C$56="TAK",ROUND(T105*(1+$F205),2),ROUND(T105*(1+$F205),2)+ROUND(T96*($F205),2))</f>
        <v>0</v>
      </c>
      <c r="U205" s="78">
        <f>IF('3. Założenia'!$C$56="TAK",ROUND(U105*(1+$F205),2),ROUND(U105*(1+$F205),2)+ROUND(U96*($F205),2))</f>
        <v>0</v>
      </c>
      <c r="V205" s="78">
        <f>IF('3. Założenia'!$C$56="TAK",ROUND(V105*(1+$F205),2),ROUND(V105*(1+$F205),2)+ROUND(V96*($F205),2))</f>
        <v>0</v>
      </c>
      <c r="W205" s="78">
        <f>IF('3. Założenia'!$C$56="TAK",ROUND(W105*(1+$F205),2),ROUND(W105*(1+$F205),2)+ROUND(W96*($F205),2))</f>
        <v>0</v>
      </c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</row>
    <row r="206" spans="2:33">
      <c r="B206" s="423"/>
      <c r="C206" s="47"/>
      <c r="D206" s="39"/>
      <c r="E206" s="342" t="s">
        <v>526</v>
      </c>
      <c r="F206" s="349">
        <f>F106</f>
        <v>0</v>
      </c>
      <c r="G206" s="38" t="s">
        <v>164</v>
      </c>
      <c r="H206" s="351">
        <f t="shared" si="48"/>
        <v>0</v>
      </c>
      <c r="I206" s="78">
        <f>IF('3. Założenia'!$C$56="TAK",ROUND(I106*(1+$F206),2),ROUND(I106*(1+$F206),2)+ROUND(I97*($F206),2))</f>
        <v>0</v>
      </c>
      <c r="J206" s="78">
        <f>IF('3. Założenia'!$C$56="TAK",ROUND(J106*(1+$F206),2),ROUND(J106*(1+$F206),2)+ROUND(J97*($F206),2))</f>
        <v>0</v>
      </c>
      <c r="K206" s="78">
        <f>IF('3. Założenia'!$C$56="TAK",ROUND(K106*(1+$F206),2),ROUND(K106*(1+$F206),2)+ROUND(K97*($F206),2))</f>
        <v>0</v>
      </c>
      <c r="L206" s="78">
        <f>IF('3. Założenia'!$C$56="TAK",ROUND(L106*(1+$F206),2),ROUND(L106*(1+$F206),2)+ROUND(L97*($F206),2))</f>
        <v>0</v>
      </c>
      <c r="M206" s="78">
        <f>IF('3. Założenia'!$C$56="TAK",ROUND(M106*(1+$F206),2),ROUND(M106*(1+$F206),2)+ROUND(M97*($F206),2))</f>
        <v>0</v>
      </c>
      <c r="N206" s="78">
        <f>IF('3. Założenia'!$C$56="TAK",ROUND(N106*(1+$F206),2),ROUND(N106*(1+$F206),2)+ROUND(N97*($F206),2))</f>
        <v>0</v>
      </c>
      <c r="O206" s="78">
        <f>IF('3. Założenia'!$C$56="TAK",ROUND(O106*(1+$F206),2),ROUND(O106*(1+$F206),2)+ROUND(O97*($F206),2))</f>
        <v>0</v>
      </c>
      <c r="P206" s="78">
        <f>IF('3. Założenia'!$C$56="TAK",ROUND(P106*(1+$F206),2),ROUND(P106*(1+$F206),2)+ROUND(P97*($F206),2))</f>
        <v>0</v>
      </c>
      <c r="Q206" s="78">
        <f>IF('3. Założenia'!$C$56="TAK",ROUND(Q106*(1+$F206),2),ROUND(Q106*(1+$F206),2)+ROUND(Q97*($F206),2))</f>
        <v>0</v>
      </c>
      <c r="R206" s="78">
        <f>IF('3. Założenia'!$C$56="TAK",ROUND(R106*(1+$F206),2),ROUND(R106*(1+$F206),2)+ROUND(R97*($F206),2))</f>
        <v>0</v>
      </c>
      <c r="S206" s="78">
        <f>IF('3. Założenia'!$C$56="TAK",ROUND(S106*(1+$F206),2),ROUND(S106*(1+$F206),2)+ROUND(S97*($F206),2))</f>
        <v>0</v>
      </c>
      <c r="T206" s="78">
        <f>IF('3. Założenia'!$C$56="TAK",ROUND(T106*(1+$F206),2),ROUND(T106*(1+$F206),2)+ROUND(T97*($F206),2))</f>
        <v>0</v>
      </c>
      <c r="U206" s="78">
        <f>IF('3. Założenia'!$C$56="TAK",ROUND(U106*(1+$F206),2),ROUND(U106*(1+$F206),2)+ROUND(U97*($F206),2))</f>
        <v>0</v>
      </c>
      <c r="V206" s="78">
        <f>IF('3. Założenia'!$C$56="TAK",ROUND(V106*(1+$F206),2),ROUND(V106*(1+$F206),2)+ROUND(V97*($F206),2))</f>
        <v>0</v>
      </c>
      <c r="W206" s="78">
        <f>IF('3. Założenia'!$C$56="TAK",ROUND(W106*(1+$F206),2),ROUND(W106*(1+$F206),2)+ROUND(W97*($F206),2))</f>
        <v>0</v>
      </c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</row>
    <row r="207" spans="2:33">
      <c r="B207" s="320" t="str">
        <f>IF(H207=J31,"OK","do poprawy")</f>
        <v>OK</v>
      </c>
      <c r="C207" s="47"/>
      <c r="D207" s="136">
        <v>4</v>
      </c>
      <c r="E207" s="430" t="s">
        <v>119</v>
      </c>
      <c r="F207" s="431"/>
      <c r="G207" s="137" t="s">
        <v>164</v>
      </c>
      <c r="H207" s="74">
        <f t="shared" si="48"/>
        <v>0</v>
      </c>
      <c r="I207" s="78">
        <f t="shared" ref="I207:W207" si="68">I208+I217</f>
        <v>0</v>
      </c>
      <c r="J207" s="78">
        <f t="shared" si="68"/>
        <v>0</v>
      </c>
      <c r="K207" s="78">
        <f t="shared" si="68"/>
        <v>0</v>
      </c>
      <c r="L207" s="78">
        <f t="shared" si="68"/>
        <v>0</v>
      </c>
      <c r="M207" s="78">
        <f t="shared" si="68"/>
        <v>0</v>
      </c>
      <c r="N207" s="78">
        <f t="shared" si="68"/>
        <v>0</v>
      </c>
      <c r="O207" s="78">
        <f t="shared" si="68"/>
        <v>0</v>
      </c>
      <c r="P207" s="78">
        <f t="shared" si="68"/>
        <v>0</v>
      </c>
      <c r="Q207" s="78">
        <f t="shared" si="68"/>
        <v>0</v>
      </c>
      <c r="R207" s="78">
        <f t="shared" si="68"/>
        <v>0</v>
      </c>
      <c r="S207" s="78">
        <f t="shared" si="68"/>
        <v>0</v>
      </c>
      <c r="T207" s="78">
        <f t="shared" si="68"/>
        <v>0</v>
      </c>
      <c r="U207" s="78">
        <f t="shared" si="68"/>
        <v>0</v>
      </c>
      <c r="V207" s="78">
        <f t="shared" si="68"/>
        <v>0</v>
      </c>
      <c r="W207" s="78">
        <f t="shared" si="68"/>
        <v>0</v>
      </c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</row>
    <row r="208" spans="2:33">
      <c r="B208" s="320" t="str">
        <f>IF(H208=N31+Q31,"OK","do poprawy")</f>
        <v>OK</v>
      </c>
      <c r="C208" s="47"/>
      <c r="D208" s="39" t="s">
        <v>35</v>
      </c>
      <c r="E208" s="392" t="s">
        <v>87</v>
      </c>
      <c r="F208" s="393"/>
      <c r="G208" s="38" t="s">
        <v>164</v>
      </c>
      <c r="H208" s="74">
        <f t="shared" si="48"/>
        <v>0</v>
      </c>
      <c r="I208" s="78">
        <f t="shared" ref="I208:W208" si="69">I209+I213</f>
        <v>0</v>
      </c>
      <c r="J208" s="78">
        <f t="shared" si="69"/>
        <v>0</v>
      </c>
      <c r="K208" s="78">
        <f t="shared" si="69"/>
        <v>0</v>
      </c>
      <c r="L208" s="78">
        <f t="shared" si="69"/>
        <v>0</v>
      </c>
      <c r="M208" s="78">
        <f t="shared" si="69"/>
        <v>0</v>
      </c>
      <c r="N208" s="78">
        <f t="shared" si="69"/>
        <v>0</v>
      </c>
      <c r="O208" s="78">
        <f t="shared" si="69"/>
        <v>0</v>
      </c>
      <c r="P208" s="78">
        <f t="shared" si="69"/>
        <v>0</v>
      </c>
      <c r="Q208" s="78">
        <f t="shared" si="69"/>
        <v>0</v>
      </c>
      <c r="R208" s="78">
        <f t="shared" si="69"/>
        <v>0</v>
      </c>
      <c r="S208" s="78">
        <f t="shared" si="69"/>
        <v>0</v>
      </c>
      <c r="T208" s="78">
        <f t="shared" si="69"/>
        <v>0</v>
      </c>
      <c r="U208" s="78">
        <f t="shared" si="69"/>
        <v>0</v>
      </c>
      <c r="V208" s="78">
        <f t="shared" si="69"/>
        <v>0</v>
      </c>
      <c r="W208" s="78">
        <f t="shared" si="69"/>
        <v>0</v>
      </c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</row>
    <row r="209" spans="2:33">
      <c r="B209" s="320" t="str">
        <f>IF(H209=N31,"OK","do poprawy")</f>
        <v>OK</v>
      </c>
      <c r="C209" s="47"/>
      <c r="D209" s="39" t="s">
        <v>291</v>
      </c>
      <c r="E209" s="392" t="s">
        <v>556</v>
      </c>
      <c r="F209" s="393"/>
      <c r="G209" s="38" t="s">
        <v>164</v>
      </c>
      <c r="H209" s="74">
        <f t="shared" si="48"/>
        <v>0</v>
      </c>
      <c r="I209" s="78">
        <f t="shared" ref="I209:W209" si="70">I210+I211+I212</f>
        <v>0</v>
      </c>
      <c r="J209" s="78">
        <f t="shared" si="70"/>
        <v>0</v>
      </c>
      <c r="K209" s="78">
        <f t="shared" si="70"/>
        <v>0</v>
      </c>
      <c r="L209" s="78">
        <f t="shared" si="70"/>
        <v>0</v>
      </c>
      <c r="M209" s="78">
        <f t="shared" si="70"/>
        <v>0</v>
      </c>
      <c r="N209" s="78">
        <f t="shared" si="70"/>
        <v>0</v>
      </c>
      <c r="O209" s="78">
        <f t="shared" si="70"/>
        <v>0</v>
      </c>
      <c r="P209" s="78">
        <f t="shared" si="70"/>
        <v>0</v>
      </c>
      <c r="Q209" s="78">
        <f t="shared" si="70"/>
        <v>0</v>
      </c>
      <c r="R209" s="78">
        <f t="shared" si="70"/>
        <v>0</v>
      </c>
      <c r="S209" s="78">
        <f t="shared" si="70"/>
        <v>0</v>
      </c>
      <c r="T209" s="78">
        <f t="shared" si="70"/>
        <v>0</v>
      </c>
      <c r="U209" s="78">
        <f t="shared" si="70"/>
        <v>0</v>
      </c>
      <c r="V209" s="78">
        <f t="shared" si="70"/>
        <v>0</v>
      </c>
      <c r="W209" s="78">
        <f t="shared" si="70"/>
        <v>0</v>
      </c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</row>
    <row r="210" spans="2:33">
      <c r="B210" s="421"/>
      <c r="C210" s="47"/>
      <c r="D210" s="39"/>
      <c r="E210" s="342" t="s">
        <v>526</v>
      </c>
      <c r="F210" s="349">
        <f>F110</f>
        <v>0.23</v>
      </c>
      <c r="G210" s="38" t="s">
        <v>164</v>
      </c>
      <c r="H210" s="351">
        <f t="shared" si="48"/>
        <v>0</v>
      </c>
      <c r="I210" s="78">
        <f>IF('3. Założenia'!$C$56="TAK",ROUND(I110*(1+$F210),2),I110)</f>
        <v>0</v>
      </c>
      <c r="J210" s="78">
        <f>IF('3. Założenia'!$C$56="TAK",ROUND(J110*(1+$F210),2),J110)</f>
        <v>0</v>
      </c>
      <c r="K210" s="78">
        <f>IF('3. Założenia'!$C$56="TAK",ROUND(K110*(1+$F210),2),K110)</f>
        <v>0</v>
      </c>
      <c r="L210" s="78">
        <f>IF('3. Założenia'!$C$56="TAK",ROUND(L110*(1+$F210),2),L110)</f>
        <v>0</v>
      </c>
      <c r="M210" s="78">
        <f>IF('3. Założenia'!$C$56="TAK",ROUND(M110*(1+$F210),2),M110)</f>
        <v>0</v>
      </c>
      <c r="N210" s="78">
        <f>IF('3. Założenia'!$C$56="TAK",ROUND(N110*(1+$F210),2),N110)</f>
        <v>0</v>
      </c>
      <c r="O210" s="78">
        <f>IF('3. Założenia'!$C$56="TAK",ROUND(O110*(1+$F210),2),O110)</f>
        <v>0</v>
      </c>
      <c r="P210" s="78">
        <f>IF('3. Założenia'!$C$56="TAK",ROUND(P110*(1+$F210),2),P110)</f>
        <v>0</v>
      </c>
      <c r="Q210" s="78">
        <f>IF('3. Założenia'!$C$56="TAK",ROUND(Q110*(1+$F210),2),Q110)</f>
        <v>0</v>
      </c>
      <c r="R210" s="78">
        <f>IF('3. Założenia'!$C$56="TAK",ROUND(R110*(1+$F210),2),R110)</f>
        <v>0</v>
      </c>
      <c r="S210" s="78">
        <f>IF('3. Założenia'!$C$56="TAK",ROUND(S110*(1+$F210),2),S110)</f>
        <v>0</v>
      </c>
      <c r="T210" s="78">
        <f>IF('3. Założenia'!$C$56="TAK",ROUND(T110*(1+$F210),2),T110)</f>
        <v>0</v>
      </c>
      <c r="U210" s="78">
        <f>IF('3. Założenia'!$C$56="TAK",ROUND(U110*(1+$F210),2),U110)</f>
        <v>0</v>
      </c>
      <c r="V210" s="78">
        <f>IF('3. Założenia'!$C$56="TAK",ROUND(V110*(1+$F210),2),V110)</f>
        <v>0</v>
      </c>
      <c r="W210" s="78">
        <f>IF('3. Założenia'!$C$56="TAK",ROUND(W110*(1+$F210),2),W110)</f>
        <v>0</v>
      </c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</row>
    <row r="211" spans="2:33">
      <c r="B211" s="422"/>
      <c r="C211" s="47"/>
      <c r="D211" s="39"/>
      <c r="E211" s="342" t="s">
        <v>526</v>
      </c>
      <c r="F211" s="349">
        <f>F111</f>
        <v>0.08</v>
      </c>
      <c r="G211" s="38" t="s">
        <v>164</v>
      </c>
      <c r="H211" s="351">
        <f t="shared" si="48"/>
        <v>0</v>
      </c>
      <c r="I211" s="78">
        <f>IF('3. Założenia'!$C$56="TAK",ROUND(I111*(1+$F211),2),I111)</f>
        <v>0</v>
      </c>
      <c r="J211" s="78">
        <f>IF('3. Założenia'!$C$56="TAK",ROUND(J111*(1+$F211),2),J111)</f>
        <v>0</v>
      </c>
      <c r="K211" s="78">
        <f>IF('3. Założenia'!$C$56="TAK",ROUND(K111*(1+$F211),2),K111)</f>
        <v>0</v>
      </c>
      <c r="L211" s="78">
        <f>IF('3. Założenia'!$C$56="TAK",ROUND(L111*(1+$F211),2),L111)</f>
        <v>0</v>
      </c>
      <c r="M211" s="78">
        <f>IF('3. Założenia'!$C$56="TAK",ROUND(M111*(1+$F211),2),M111)</f>
        <v>0</v>
      </c>
      <c r="N211" s="78">
        <f>IF('3. Założenia'!$C$56="TAK",ROUND(N111*(1+$F211),2),N111)</f>
        <v>0</v>
      </c>
      <c r="O211" s="78">
        <f>IF('3. Założenia'!$C$56="TAK",ROUND(O111*(1+$F211),2),O111)</f>
        <v>0</v>
      </c>
      <c r="P211" s="78">
        <f>IF('3. Założenia'!$C$56="TAK",ROUND(P111*(1+$F211),2),P111)</f>
        <v>0</v>
      </c>
      <c r="Q211" s="78">
        <f>IF('3. Założenia'!$C$56="TAK",ROUND(Q111*(1+$F211),2),Q111)</f>
        <v>0</v>
      </c>
      <c r="R211" s="78">
        <f>IF('3. Założenia'!$C$56="TAK",ROUND(R111*(1+$F211),2),R111)</f>
        <v>0</v>
      </c>
      <c r="S211" s="78">
        <f>IF('3. Założenia'!$C$56="TAK",ROUND(S111*(1+$F211),2),S111)</f>
        <v>0</v>
      </c>
      <c r="T211" s="78">
        <f>IF('3. Założenia'!$C$56="TAK",ROUND(T111*(1+$F211),2),T111)</f>
        <v>0</v>
      </c>
      <c r="U211" s="78">
        <f>IF('3. Założenia'!$C$56="TAK",ROUND(U111*(1+$F211),2),U111)</f>
        <v>0</v>
      </c>
      <c r="V211" s="78">
        <f>IF('3. Założenia'!$C$56="TAK",ROUND(V111*(1+$F211),2),V111)</f>
        <v>0</v>
      </c>
      <c r="W211" s="78">
        <f>IF('3. Założenia'!$C$56="TAK",ROUND(W111*(1+$F211),2),W111)</f>
        <v>0</v>
      </c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</row>
    <row r="212" spans="2:33">
      <c r="B212" s="423"/>
      <c r="C212" s="47"/>
      <c r="D212" s="39"/>
      <c r="E212" s="342" t="s">
        <v>526</v>
      </c>
      <c r="F212" s="349">
        <f>F112</f>
        <v>0</v>
      </c>
      <c r="G212" s="38" t="s">
        <v>164</v>
      </c>
      <c r="H212" s="351">
        <f t="shared" si="48"/>
        <v>0</v>
      </c>
      <c r="I212" s="78">
        <f>IF('3. Założenia'!$C$56="TAK",ROUND(I112*(1+$F212),2),I112)</f>
        <v>0</v>
      </c>
      <c r="J212" s="78">
        <f>IF('3. Założenia'!$C$56="TAK",ROUND(J112*(1+$F212),2),J112)</f>
        <v>0</v>
      </c>
      <c r="K212" s="78">
        <f>IF('3. Założenia'!$C$56="TAK",ROUND(K112*(1+$F212),2),K112)</f>
        <v>0</v>
      </c>
      <c r="L212" s="78">
        <f>IF('3. Założenia'!$C$56="TAK",ROUND(L112*(1+$F212),2),L112)</f>
        <v>0</v>
      </c>
      <c r="M212" s="78">
        <f>IF('3. Założenia'!$C$56="TAK",ROUND(M112*(1+$F212),2),M112)</f>
        <v>0</v>
      </c>
      <c r="N212" s="78">
        <f>IF('3. Założenia'!$C$56="TAK",ROUND(N112*(1+$F212),2),N112)</f>
        <v>0</v>
      </c>
      <c r="O212" s="78">
        <f>IF('3. Założenia'!$C$56="TAK",ROUND(O112*(1+$F212),2),O112)</f>
        <v>0</v>
      </c>
      <c r="P212" s="78">
        <f>IF('3. Założenia'!$C$56="TAK",ROUND(P112*(1+$F212),2),P112)</f>
        <v>0</v>
      </c>
      <c r="Q212" s="78">
        <f>IF('3. Założenia'!$C$56="TAK",ROUND(Q112*(1+$F212),2),Q112)</f>
        <v>0</v>
      </c>
      <c r="R212" s="78">
        <f>IF('3. Założenia'!$C$56="TAK",ROUND(R112*(1+$F212),2),R112)</f>
        <v>0</v>
      </c>
      <c r="S212" s="78">
        <f>IF('3. Założenia'!$C$56="TAK",ROUND(S112*(1+$F212),2),S112)</f>
        <v>0</v>
      </c>
      <c r="T212" s="78">
        <f>IF('3. Założenia'!$C$56="TAK",ROUND(T112*(1+$F212),2),T112)</f>
        <v>0</v>
      </c>
      <c r="U212" s="78">
        <f>IF('3. Założenia'!$C$56="TAK",ROUND(U112*(1+$F212),2),U112)</f>
        <v>0</v>
      </c>
      <c r="V212" s="78">
        <f>IF('3. Założenia'!$C$56="TAK",ROUND(V112*(1+$F212),2),V112)</f>
        <v>0</v>
      </c>
      <c r="W212" s="78">
        <f>IF('3. Założenia'!$C$56="TAK",ROUND(W112*(1+$F212),2),W112)</f>
        <v>0</v>
      </c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</row>
    <row r="213" spans="2:33">
      <c r="B213" s="320" t="str">
        <f>IF(H213=Q31,"OK","do poprawy")</f>
        <v>OK</v>
      </c>
      <c r="C213" s="47"/>
      <c r="D213" s="39" t="s">
        <v>292</v>
      </c>
      <c r="E213" s="392" t="s">
        <v>288</v>
      </c>
      <c r="F213" s="393"/>
      <c r="G213" s="38" t="s">
        <v>164</v>
      </c>
      <c r="H213" s="74">
        <f t="shared" si="48"/>
        <v>0</v>
      </c>
      <c r="I213" s="78">
        <f t="shared" ref="I213:W213" si="71">I214+I215+I216</f>
        <v>0</v>
      </c>
      <c r="J213" s="78">
        <f t="shared" si="71"/>
        <v>0</v>
      </c>
      <c r="K213" s="78">
        <f t="shared" si="71"/>
        <v>0</v>
      </c>
      <c r="L213" s="78">
        <f t="shared" si="71"/>
        <v>0</v>
      </c>
      <c r="M213" s="78">
        <f t="shared" si="71"/>
        <v>0</v>
      </c>
      <c r="N213" s="78">
        <f t="shared" si="71"/>
        <v>0</v>
      </c>
      <c r="O213" s="78">
        <f t="shared" si="71"/>
        <v>0</v>
      </c>
      <c r="P213" s="78">
        <f t="shared" si="71"/>
        <v>0</v>
      </c>
      <c r="Q213" s="78">
        <f t="shared" si="71"/>
        <v>0</v>
      </c>
      <c r="R213" s="78">
        <f t="shared" si="71"/>
        <v>0</v>
      </c>
      <c r="S213" s="78">
        <f t="shared" si="71"/>
        <v>0</v>
      </c>
      <c r="T213" s="78">
        <f t="shared" si="71"/>
        <v>0</v>
      </c>
      <c r="U213" s="78">
        <f t="shared" si="71"/>
        <v>0</v>
      </c>
      <c r="V213" s="78">
        <f t="shared" si="71"/>
        <v>0</v>
      </c>
      <c r="W213" s="78">
        <f t="shared" si="71"/>
        <v>0</v>
      </c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</row>
    <row r="214" spans="2:33">
      <c r="B214" s="421"/>
      <c r="C214" s="47"/>
      <c r="D214" s="39"/>
      <c r="E214" s="342" t="s">
        <v>526</v>
      </c>
      <c r="F214" s="349">
        <f>F114</f>
        <v>0.23</v>
      </c>
      <c r="G214" s="38" t="s">
        <v>164</v>
      </c>
      <c r="H214" s="351">
        <f t="shared" si="48"/>
        <v>0</v>
      </c>
      <c r="I214" s="78">
        <f>IF('3. Założenia'!$C$56="TAK",ROUND(I114*(1+$F214),2),I114)</f>
        <v>0</v>
      </c>
      <c r="J214" s="78">
        <f>IF('3. Założenia'!$C$56="TAK",ROUND(J114*(1+$F214),2),J114)</f>
        <v>0</v>
      </c>
      <c r="K214" s="78">
        <f>IF('3. Założenia'!$C$56="TAK",ROUND(K114*(1+$F214),2),K114)</f>
        <v>0</v>
      </c>
      <c r="L214" s="78">
        <f>IF('3. Założenia'!$C$56="TAK",ROUND(L114*(1+$F214),2),L114)</f>
        <v>0</v>
      </c>
      <c r="M214" s="78">
        <f>IF('3. Założenia'!$C$56="TAK",ROUND(M114*(1+$F214),2),M114)</f>
        <v>0</v>
      </c>
      <c r="N214" s="78">
        <f>IF('3. Założenia'!$C$56="TAK",ROUND(N114*(1+$F214),2),N114)</f>
        <v>0</v>
      </c>
      <c r="O214" s="78">
        <f>IF('3. Założenia'!$C$56="TAK",ROUND(O114*(1+$F214),2),O114)</f>
        <v>0</v>
      </c>
      <c r="P214" s="78">
        <f>IF('3. Założenia'!$C$56="TAK",ROUND(P114*(1+$F214),2),P114)</f>
        <v>0</v>
      </c>
      <c r="Q214" s="78">
        <f>IF('3. Założenia'!$C$56="TAK",ROUND(Q114*(1+$F214),2),Q114)</f>
        <v>0</v>
      </c>
      <c r="R214" s="78">
        <f>IF('3. Założenia'!$C$56="TAK",ROUND(R114*(1+$F214),2),R114)</f>
        <v>0</v>
      </c>
      <c r="S214" s="78">
        <f>IF('3. Założenia'!$C$56="TAK",ROUND(S114*(1+$F214),2),S114)</f>
        <v>0</v>
      </c>
      <c r="T214" s="78">
        <f>IF('3. Założenia'!$C$56="TAK",ROUND(T114*(1+$F214),2),T114)</f>
        <v>0</v>
      </c>
      <c r="U214" s="78">
        <f>IF('3. Założenia'!$C$56="TAK",ROUND(U114*(1+$F214),2),U114)</f>
        <v>0</v>
      </c>
      <c r="V214" s="78">
        <f>IF('3. Założenia'!$C$56="TAK",ROUND(V114*(1+$F214),2),V114)</f>
        <v>0</v>
      </c>
      <c r="W214" s="78">
        <f>IF('3. Założenia'!$C$56="TAK",ROUND(W114*(1+$F214),2),W114)</f>
        <v>0</v>
      </c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</row>
    <row r="215" spans="2:33">
      <c r="B215" s="422"/>
      <c r="C215" s="47"/>
      <c r="D215" s="39"/>
      <c r="E215" s="342" t="s">
        <v>526</v>
      </c>
      <c r="F215" s="349">
        <f>F115</f>
        <v>0.08</v>
      </c>
      <c r="G215" s="38" t="s">
        <v>164</v>
      </c>
      <c r="H215" s="351">
        <f t="shared" si="48"/>
        <v>0</v>
      </c>
      <c r="I215" s="78">
        <f>IF('3. Założenia'!$C$56="TAK",ROUND(I115*(1+$F215),2),I115)</f>
        <v>0</v>
      </c>
      <c r="J215" s="78">
        <f>IF('3. Założenia'!$C$56="TAK",ROUND(J115*(1+$F215),2),J115)</f>
        <v>0</v>
      </c>
      <c r="K215" s="78">
        <f>IF('3. Założenia'!$C$56="TAK",ROUND(K115*(1+$F215),2),K115)</f>
        <v>0</v>
      </c>
      <c r="L215" s="78">
        <f>IF('3. Założenia'!$C$56="TAK",ROUND(L115*(1+$F215),2),L115)</f>
        <v>0</v>
      </c>
      <c r="M215" s="78">
        <f>IF('3. Założenia'!$C$56="TAK",ROUND(M115*(1+$F215),2),M115)</f>
        <v>0</v>
      </c>
      <c r="N215" s="78">
        <f>IF('3. Założenia'!$C$56="TAK",ROUND(N115*(1+$F215),2),N115)</f>
        <v>0</v>
      </c>
      <c r="O215" s="78">
        <f>IF('3. Założenia'!$C$56="TAK",ROUND(O115*(1+$F215),2),O115)</f>
        <v>0</v>
      </c>
      <c r="P215" s="78">
        <f>IF('3. Założenia'!$C$56="TAK",ROUND(P115*(1+$F215),2),P115)</f>
        <v>0</v>
      </c>
      <c r="Q215" s="78">
        <f>IF('3. Założenia'!$C$56="TAK",ROUND(Q115*(1+$F215),2),Q115)</f>
        <v>0</v>
      </c>
      <c r="R215" s="78">
        <f>IF('3. Założenia'!$C$56="TAK",ROUND(R115*(1+$F215),2),R115)</f>
        <v>0</v>
      </c>
      <c r="S215" s="78">
        <f>IF('3. Założenia'!$C$56="TAK",ROUND(S115*(1+$F215),2),S115)</f>
        <v>0</v>
      </c>
      <c r="T215" s="78">
        <f>IF('3. Założenia'!$C$56="TAK",ROUND(T115*(1+$F215),2),T115)</f>
        <v>0</v>
      </c>
      <c r="U215" s="78">
        <f>IF('3. Założenia'!$C$56="TAK",ROUND(U115*(1+$F215),2),U115)</f>
        <v>0</v>
      </c>
      <c r="V215" s="78">
        <f>IF('3. Założenia'!$C$56="TAK",ROUND(V115*(1+$F215),2),V115)</f>
        <v>0</v>
      </c>
      <c r="W215" s="78">
        <f>IF('3. Założenia'!$C$56="TAK",ROUND(W115*(1+$F215),2),W115)</f>
        <v>0</v>
      </c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</row>
    <row r="216" spans="2:33">
      <c r="B216" s="423"/>
      <c r="C216" s="47"/>
      <c r="D216" s="39"/>
      <c r="E216" s="342" t="s">
        <v>526</v>
      </c>
      <c r="F216" s="349">
        <f>F116</f>
        <v>0</v>
      </c>
      <c r="G216" s="38" t="s">
        <v>164</v>
      </c>
      <c r="H216" s="351">
        <f t="shared" si="48"/>
        <v>0</v>
      </c>
      <c r="I216" s="78">
        <f>IF('3. Założenia'!$C$56="TAK",ROUND(I116*(1+$F216),2),I116)</f>
        <v>0</v>
      </c>
      <c r="J216" s="78">
        <f>IF('3. Założenia'!$C$56="TAK",ROUND(J116*(1+$F216),2),J116)</f>
        <v>0</v>
      </c>
      <c r="K216" s="78">
        <f>IF('3. Założenia'!$C$56="TAK",ROUND(K116*(1+$F216),2),K116)</f>
        <v>0</v>
      </c>
      <c r="L216" s="78">
        <f>IF('3. Założenia'!$C$56="TAK",ROUND(L116*(1+$F216),2),L116)</f>
        <v>0</v>
      </c>
      <c r="M216" s="78">
        <f>IF('3. Założenia'!$C$56="TAK",ROUND(M116*(1+$F216),2),M116)</f>
        <v>0</v>
      </c>
      <c r="N216" s="78">
        <f>IF('3. Założenia'!$C$56="TAK",ROUND(N116*(1+$F216),2),N116)</f>
        <v>0</v>
      </c>
      <c r="O216" s="78">
        <f>IF('3. Założenia'!$C$56="TAK",ROUND(O116*(1+$F216),2),O116)</f>
        <v>0</v>
      </c>
      <c r="P216" s="78">
        <f>IF('3. Założenia'!$C$56="TAK",ROUND(P116*(1+$F216),2),P116)</f>
        <v>0</v>
      </c>
      <c r="Q216" s="78">
        <f>IF('3. Założenia'!$C$56="TAK",ROUND(Q116*(1+$F216),2),Q116)</f>
        <v>0</v>
      </c>
      <c r="R216" s="78">
        <f>IF('3. Założenia'!$C$56="TAK",ROUND(R116*(1+$F216),2),R116)</f>
        <v>0</v>
      </c>
      <c r="S216" s="78">
        <f>IF('3. Założenia'!$C$56="TAK",ROUND(S116*(1+$F216),2),S116)</f>
        <v>0</v>
      </c>
      <c r="T216" s="78">
        <f>IF('3. Założenia'!$C$56="TAK",ROUND(T116*(1+$F216),2),T116)</f>
        <v>0</v>
      </c>
      <c r="U216" s="78">
        <f>IF('3. Założenia'!$C$56="TAK",ROUND(U116*(1+$F216),2),U116)</f>
        <v>0</v>
      </c>
      <c r="V216" s="78">
        <f>IF('3. Założenia'!$C$56="TAK",ROUND(V116*(1+$F216),2),V116)</f>
        <v>0</v>
      </c>
      <c r="W216" s="78">
        <f>IF('3. Założenia'!$C$56="TAK",ROUND(W116*(1+$F216),2),W116)</f>
        <v>0</v>
      </c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</row>
    <row r="217" spans="2:33">
      <c r="B217" s="320" t="str">
        <f>IF(H217=T31+W31,"OK","do poprawy")</f>
        <v>OK</v>
      </c>
      <c r="C217" s="47"/>
      <c r="D217" s="39" t="s">
        <v>36</v>
      </c>
      <c r="E217" s="392" t="s">
        <v>88</v>
      </c>
      <c r="F217" s="393"/>
      <c r="G217" s="38" t="s">
        <v>164</v>
      </c>
      <c r="H217" s="74">
        <f t="shared" si="48"/>
        <v>0</v>
      </c>
      <c r="I217" s="78">
        <f t="shared" ref="I217:W217" si="72">I218+I222</f>
        <v>0</v>
      </c>
      <c r="J217" s="78">
        <f t="shared" si="72"/>
        <v>0</v>
      </c>
      <c r="K217" s="78">
        <f t="shared" si="72"/>
        <v>0</v>
      </c>
      <c r="L217" s="78">
        <f t="shared" si="72"/>
        <v>0</v>
      </c>
      <c r="M217" s="78">
        <f t="shared" si="72"/>
        <v>0</v>
      </c>
      <c r="N217" s="78">
        <f t="shared" si="72"/>
        <v>0</v>
      </c>
      <c r="O217" s="78">
        <f t="shared" si="72"/>
        <v>0</v>
      </c>
      <c r="P217" s="78">
        <f t="shared" si="72"/>
        <v>0</v>
      </c>
      <c r="Q217" s="78">
        <f t="shared" si="72"/>
        <v>0</v>
      </c>
      <c r="R217" s="78">
        <f t="shared" si="72"/>
        <v>0</v>
      </c>
      <c r="S217" s="78">
        <f t="shared" si="72"/>
        <v>0</v>
      </c>
      <c r="T217" s="78">
        <f t="shared" si="72"/>
        <v>0</v>
      </c>
      <c r="U217" s="78">
        <f t="shared" si="72"/>
        <v>0</v>
      </c>
      <c r="V217" s="78">
        <f t="shared" si="72"/>
        <v>0</v>
      </c>
      <c r="W217" s="78">
        <f t="shared" si="72"/>
        <v>0</v>
      </c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</row>
    <row r="218" spans="2:33">
      <c r="B218" s="320" t="str">
        <f>IF(H218=T31,"OK","do poprawy")</f>
        <v>OK</v>
      </c>
      <c r="C218" s="47"/>
      <c r="D218" s="39" t="s">
        <v>293</v>
      </c>
      <c r="E218" s="392" t="s">
        <v>556</v>
      </c>
      <c r="F218" s="393"/>
      <c r="G218" s="38" t="s">
        <v>164</v>
      </c>
      <c r="H218" s="74">
        <f t="shared" si="48"/>
        <v>0</v>
      </c>
      <c r="I218" s="78">
        <f t="shared" ref="I218:W218" si="73">I219+I220+I221</f>
        <v>0</v>
      </c>
      <c r="J218" s="78">
        <f t="shared" si="73"/>
        <v>0</v>
      </c>
      <c r="K218" s="78">
        <f t="shared" si="73"/>
        <v>0</v>
      </c>
      <c r="L218" s="78">
        <f t="shared" si="73"/>
        <v>0</v>
      </c>
      <c r="M218" s="78">
        <f t="shared" si="73"/>
        <v>0</v>
      </c>
      <c r="N218" s="78">
        <f t="shared" si="73"/>
        <v>0</v>
      </c>
      <c r="O218" s="78">
        <f t="shared" si="73"/>
        <v>0</v>
      </c>
      <c r="P218" s="78">
        <f t="shared" si="73"/>
        <v>0</v>
      </c>
      <c r="Q218" s="78">
        <f t="shared" si="73"/>
        <v>0</v>
      </c>
      <c r="R218" s="78">
        <f t="shared" si="73"/>
        <v>0</v>
      </c>
      <c r="S218" s="78">
        <f t="shared" si="73"/>
        <v>0</v>
      </c>
      <c r="T218" s="78">
        <f t="shared" si="73"/>
        <v>0</v>
      </c>
      <c r="U218" s="78">
        <f t="shared" si="73"/>
        <v>0</v>
      </c>
      <c r="V218" s="78">
        <f t="shared" si="73"/>
        <v>0</v>
      </c>
      <c r="W218" s="78">
        <f t="shared" si="73"/>
        <v>0</v>
      </c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</row>
    <row r="219" spans="2:33">
      <c r="B219" s="421"/>
      <c r="C219" s="47"/>
      <c r="D219" s="39"/>
      <c r="E219" s="342" t="s">
        <v>526</v>
      </c>
      <c r="F219" s="349">
        <f>F119</f>
        <v>0.23</v>
      </c>
      <c r="G219" s="38" t="s">
        <v>164</v>
      </c>
      <c r="H219" s="351">
        <f t="shared" si="48"/>
        <v>0</v>
      </c>
      <c r="I219" s="78">
        <f>IF('3. Założenia'!$C$56="TAK",ROUND(I119*(1+$F219),2),ROUND(I119*(1+$F219),2)+ROUND(I110*($F219),2))</f>
        <v>0</v>
      </c>
      <c r="J219" s="78">
        <f>IF('3. Założenia'!$C$56="TAK",ROUND(J119*(1+$F219),2),ROUND(J119*(1+$F219),2)+ROUND(J110*($F219),2))</f>
        <v>0</v>
      </c>
      <c r="K219" s="78">
        <f>IF('3. Założenia'!$C$56="TAK",ROUND(K119*(1+$F219),2),ROUND(K119*(1+$F219),2)+ROUND(K110*($F219),2))</f>
        <v>0</v>
      </c>
      <c r="L219" s="78">
        <f>IF('3. Założenia'!$C$56="TAK",ROUND(L119*(1+$F219),2),ROUND(L119*(1+$F219),2)+ROUND(L110*($F219),2))</f>
        <v>0</v>
      </c>
      <c r="M219" s="78">
        <f>IF('3. Założenia'!$C$56="TAK",ROUND(M119*(1+$F219),2),ROUND(M119*(1+$F219),2)+ROUND(M110*($F219),2))</f>
        <v>0</v>
      </c>
      <c r="N219" s="78">
        <f>IF('3. Założenia'!$C$56="TAK",ROUND(N119*(1+$F219),2),ROUND(N119*(1+$F219),2)+ROUND(N110*($F219),2))</f>
        <v>0</v>
      </c>
      <c r="O219" s="78">
        <f>IF('3. Założenia'!$C$56="TAK",ROUND(O119*(1+$F219),2),ROUND(O119*(1+$F219),2)+ROUND(O110*($F219),2))</f>
        <v>0</v>
      </c>
      <c r="P219" s="78">
        <f>IF('3. Założenia'!$C$56="TAK",ROUND(P119*(1+$F219),2),ROUND(P119*(1+$F219),2)+ROUND(P110*($F219),2))</f>
        <v>0</v>
      </c>
      <c r="Q219" s="78">
        <f>IF('3. Założenia'!$C$56="TAK",ROUND(Q119*(1+$F219),2),ROUND(Q119*(1+$F219),2)+ROUND(Q110*($F219),2))</f>
        <v>0</v>
      </c>
      <c r="R219" s="78">
        <f>IF('3. Założenia'!$C$56="TAK",ROUND(R119*(1+$F219),2),ROUND(R119*(1+$F219),2)+ROUND(R110*($F219),2))</f>
        <v>0</v>
      </c>
      <c r="S219" s="78">
        <f>IF('3. Założenia'!$C$56="TAK",ROUND(S119*(1+$F219),2),ROUND(S119*(1+$F219),2)+ROUND(S110*($F219),2))</f>
        <v>0</v>
      </c>
      <c r="T219" s="78">
        <f>IF('3. Założenia'!$C$56="TAK",ROUND(T119*(1+$F219),2),ROUND(T119*(1+$F219),2)+ROUND(T110*($F219),2))</f>
        <v>0</v>
      </c>
      <c r="U219" s="78">
        <f>IF('3. Założenia'!$C$56="TAK",ROUND(U119*(1+$F219),2),ROUND(U119*(1+$F219),2)+ROUND(U110*($F219),2))</f>
        <v>0</v>
      </c>
      <c r="V219" s="78">
        <f>IF('3. Założenia'!$C$56="TAK",ROUND(V119*(1+$F219),2),ROUND(V119*(1+$F219),2)+ROUND(V110*($F219),2))</f>
        <v>0</v>
      </c>
      <c r="W219" s="78">
        <f>IF('3. Założenia'!$C$56="TAK",ROUND(W119*(1+$F219),2),ROUND(W119*(1+$F219),2)+ROUND(W110*($F219),2))</f>
        <v>0</v>
      </c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</row>
    <row r="220" spans="2:33">
      <c r="B220" s="422"/>
      <c r="C220" s="47"/>
      <c r="D220" s="39"/>
      <c r="E220" s="342" t="s">
        <v>526</v>
      </c>
      <c r="F220" s="349">
        <f>F120</f>
        <v>0.08</v>
      </c>
      <c r="G220" s="38" t="s">
        <v>164</v>
      </c>
      <c r="H220" s="351">
        <f t="shared" si="48"/>
        <v>0</v>
      </c>
      <c r="I220" s="78">
        <f>IF('3. Założenia'!$C$56="TAK",ROUND(I120*(1+$F220),2),ROUND(I120*(1+$F220),2)+ROUND(I111*($F220),2))</f>
        <v>0</v>
      </c>
      <c r="J220" s="78">
        <f>IF('3. Założenia'!$C$56="TAK",ROUND(J120*(1+$F220),2),ROUND(J120*(1+$F220),2)+ROUND(J111*($F220),2))</f>
        <v>0</v>
      </c>
      <c r="K220" s="78">
        <f>IF('3. Założenia'!$C$56="TAK",ROUND(K120*(1+$F220),2),ROUND(K120*(1+$F220),2)+ROUND(K111*($F220),2))</f>
        <v>0</v>
      </c>
      <c r="L220" s="78">
        <f>IF('3. Założenia'!$C$56="TAK",ROUND(L120*(1+$F220),2),ROUND(L120*(1+$F220),2)+ROUND(L111*($F220),2))</f>
        <v>0</v>
      </c>
      <c r="M220" s="78">
        <f>IF('3. Założenia'!$C$56="TAK",ROUND(M120*(1+$F220),2),ROUND(M120*(1+$F220),2)+ROUND(M111*($F220),2))</f>
        <v>0</v>
      </c>
      <c r="N220" s="78">
        <f>IF('3. Założenia'!$C$56="TAK",ROUND(N120*(1+$F220),2),ROUND(N120*(1+$F220),2)+ROUND(N111*($F220),2))</f>
        <v>0</v>
      </c>
      <c r="O220" s="78">
        <f>IF('3. Założenia'!$C$56="TAK",ROUND(O120*(1+$F220),2),ROUND(O120*(1+$F220),2)+ROUND(O111*($F220),2))</f>
        <v>0</v>
      </c>
      <c r="P220" s="78">
        <f>IF('3. Założenia'!$C$56="TAK",ROUND(P120*(1+$F220),2),ROUND(P120*(1+$F220),2)+ROUND(P111*($F220),2))</f>
        <v>0</v>
      </c>
      <c r="Q220" s="78">
        <f>IF('3. Założenia'!$C$56="TAK",ROUND(Q120*(1+$F220),2),ROUND(Q120*(1+$F220),2)+ROUND(Q111*($F220),2))</f>
        <v>0</v>
      </c>
      <c r="R220" s="78">
        <f>IF('3. Założenia'!$C$56="TAK",ROUND(R120*(1+$F220),2),ROUND(R120*(1+$F220),2)+ROUND(R111*($F220),2))</f>
        <v>0</v>
      </c>
      <c r="S220" s="78">
        <f>IF('3. Założenia'!$C$56="TAK",ROUND(S120*(1+$F220),2),ROUND(S120*(1+$F220),2)+ROUND(S111*($F220),2))</f>
        <v>0</v>
      </c>
      <c r="T220" s="78">
        <f>IF('3. Założenia'!$C$56="TAK",ROUND(T120*(1+$F220),2),ROUND(T120*(1+$F220),2)+ROUND(T111*($F220),2))</f>
        <v>0</v>
      </c>
      <c r="U220" s="78">
        <f>IF('3. Założenia'!$C$56="TAK",ROUND(U120*(1+$F220),2),ROUND(U120*(1+$F220),2)+ROUND(U111*($F220),2))</f>
        <v>0</v>
      </c>
      <c r="V220" s="78">
        <f>IF('3. Założenia'!$C$56="TAK",ROUND(V120*(1+$F220),2),ROUND(V120*(1+$F220),2)+ROUND(V111*($F220),2))</f>
        <v>0</v>
      </c>
      <c r="W220" s="78">
        <f>IF('3. Założenia'!$C$56="TAK",ROUND(W120*(1+$F220),2),ROUND(W120*(1+$F220),2)+ROUND(W111*($F220),2))</f>
        <v>0</v>
      </c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</row>
    <row r="221" spans="2:33">
      <c r="B221" s="423"/>
      <c r="C221" s="47"/>
      <c r="D221" s="39"/>
      <c r="E221" s="342" t="s">
        <v>526</v>
      </c>
      <c r="F221" s="349">
        <f>F121</f>
        <v>0</v>
      </c>
      <c r="G221" s="38" t="s">
        <v>164</v>
      </c>
      <c r="H221" s="351">
        <f t="shared" si="48"/>
        <v>0</v>
      </c>
      <c r="I221" s="78">
        <f>IF('3. Założenia'!$C$56="TAK",ROUND(I121*(1+$F221),2),ROUND(I121*(1+$F221),2)+ROUND(I112*($F221),2))</f>
        <v>0</v>
      </c>
      <c r="J221" s="78">
        <f>IF('3. Założenia'!$C$56="TAK",ROUND(J121*(1+$F221),2),ROUND(J121*(1+$F221),2)+ROUND(J112*($F221),2))</f>
        <v>0</v>
      </c>
      <c r="K221" s="78">
        <f>IF('3. Założenia'!$C$56="TAK",ROUND(K121*(1+$F221),2),ROUND(K121*(1+$F221),2)+ROUND(K112*($F221),2))</f>
        <v>0</v>
      </c>
      <c r="L221" s="78">
        <f>IF('3. Założenia'!$C$56="TAK",ROUND(L121*(1+$F221),2),ROUND(L121*(1+$F221),2)+ROUND(L112*($F221),2))</f>
        <v>0</v>
      </c>
      <c r="M221" s="78">
        <f>IF('3. Założenia'!$C$56="TAK",ROUND(M121*(1+$F221),2),ROUND(M121*(1+$F221),2)+ROUND(M112*($F221),2))</f>
        <v>0</v>
      </c>
      <c r="N221" s="78">
        <f>IF('3. Założenia'!$C$56="TAK",ROUND(N121*(1+$F221),2),ROUND(N121*(1+$F221),2)+ROUND(N112*($F221),2))</f>
        <v>0</v>
      </c>
      <c r="O221" s="78">
        <f>IF('3. Założenia'!$C$56="TAK",ROUND(O121*(1+$F221),2),ROUND(O121*(1+$F221),2)+ROUND(O112*($F221),2))</f>
        <v>0</v>
      </c>
      <c r="P221" s="78">
        <f>IF('3. Założenia'!$C$56="TAK",ROUND(P121*(1+$F221),2),ROUND(P121*(1+$F221),2)+ROUND(P112*($F221),2))</f>
        <v>0</v>
      </c>
      <c r="Q221" s="78">
        <f>IF('3. Założenia'!$C$56="TAK",ROUND(Q121*(1+$F221),2),ROUND(Q121*(1+$F221),2)+ROUND(Q112*($F221),2))</f>
        <v>0</v>
      </c>
      <c r="R221" s="78">
        <f>IF('3. Założenia'!$C$56="TAK",ROUND(R121*(1+$F221),2),ROUND(R121*(1+$F221),2)+ROUND(R112*($F221),2))</f>
        <v>0</v>
      </c>
      <c r="S221" s="78">
        <f>IF('3. Założenia'!$C$56="TAK",ROUND(S121*(1+$F221),2),ROUND(S121*(1+$F221),2)+ROUND(S112*($F221),2))</f>
        <v>0</v>
      </c>
      <c r="T221" s="78">
        <f>IF('3. Założenia'!$C$56="TAK",ROUND(T121*(1+$F221),2),ROUND(T121*(1+$F221),2)+ROUND(T112*($F221),2))</f>
        <v>0</v>
      </c>
      <c r="U221" s="78">
        <f>IF('3. Założenia'!$C$56="TAK",ROUND(U121*(1+$F221),2),ROUND(U121*(1+$F221),2)+ROUND(U112*($F221),2))</f>
        <v>0</v>
      </c>
      <c r="V221" s="78">
        <f>IF('3. Założenia'!$C$56="TAK",ROUND(V121*(1+$F221),2),ROUND(V121*(1+$F221),2)+ROUND(V112*($F221),2))</f>
        <v>0</v>
      </c>
      <c r="W221" s="78">
        <f>IF('3. Założenia'!$C$56="TAK",ROUND(W121*(1+$F221),2),ROUND(W121*(1+$F221),2)+ROUND(W112*($F221),2))</f>
        <v>0</v>
      </c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</row>
    <row r="222" spans="2:33">
      <c r="B222" s="320" t="str">
        <f>IF(H222=W31,"OK","do poprawy")</f>
        <v>OK</v>
      </c>
      <c r="C222" s="47"/>
      <c r="D222" s="39" t="s">
        <v>294</v>
      </c>
      <c r="E222" s="396" t="s">
        <v>288</v>
      </c>
      <c r="F222" s="397"/>
      <c r="G222" s="38" t="s">
        <v>164</v>
      </c>
      <c r="H222" s="74">
        <f t="shared" si="48"/>
        <v>0</v>
      </c>
      <c r="I222" s="78">
        <f t="shared" ref="I222:W222" si="74">I223+I224+I225</f>
        <v>0</v>
      </c>
      <c r="J222" s="78">
        <f t="shared" si="74"/>
        <v>0</v>
      </c>
      <c r="K222" s="78">
        <f t="shared" si="74"/>
        <v>0</v>
      </c>
      <c r="L222" s="78">
        <f t="shared" si="74"/>
        <v>0</v>
      </c>
      <c r="M222" s="78">
        <f t="shared" si="74"/>
        <v>0</v>
      </c>
      <c r="N222" s="78">
        <f t="shared" si="74"/>
        <v>0</v>
      </c>
      <c r="O222" s="78">
        <f t="shared" si="74"/>
        <v>0</v>
      </c>
      <c r="P222" s="78">
        <f t="shared" si="74"/>
        <v>0</v>
      </c>
      <c r="Q222" s="78">
        <f t="shared" si="74"/>
        <v>0</v>
      </c>
      <c r="R222" s="78">
        <f t="shared" si="74"/>
        <v>0</v>
      </c>
      <c r="S222" s="78">
        <f t="shared" si="74"/>
        <v>0</v>
      </c>
      <c r="T222" s="78">
        <f t="shared" si="74"/>
        <v>0</v>
      </c>
      <c r="U222" s="78">
        <f t="shared" si="74"/>
        <v>0</v>
      </c>
      <c r="V222" s="78">
        <f t="shared" si="74"/>
        <v>0</v>
      </c>
      <c r="W222" s="78">
        <f t="shared" si="74"/>
        <v>0</v>
      </c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</row>
    <row r="223" spans="2:33">
      <c r="B223" s="421"/>
      <c r="C223" s="47"/>
      <c r="D223" s="39"/>
      <c r="E223" s="342" t="s">
        <v>526</v>
      </c>
      <c r="F223" s="349">
        <f>F123</f>
        <v>0.23</v>
      </c>
      <c r="G223" s="38" t="s">
        <v>164</v>
      </c>
      <c r="H223" s="351">
        <f t="shared" si="48"/>
        <v>0</v>
      </c>
      <c r="I223" s="78">
        <f>IF('3. Założenia'!$C$56="TAK",ROUND(I123*(1+$F223),2),ROUND(I123*(1+$F223),2)+ROUND(I114*($F223),2))</f>
        <v>0</v>
      </c>
      <c r="J223" s="78">
        <f>IF('3. Założenia'!$C$56="TAK",ROUND(J123*(1+$F223),2),ROUND(J123*(1+$F223),2)+ROUND(J114*($F223),2))</f>
        <v>0</v>
      </c>
      <c r="K223" s="78">
        <f>IF('3. Założenia'!$C$56="TAK",ROUND(K123*(1+$F223),2),ROUND(K123*(1+$F223),2)+ROUND(K114*($F223),2))</f>
        <v>0</v>
      </c>
      <c r="L223" s="78">
        <f>IF('3. Założenia'!$C$56="TAK",ROUND(L123*(1+$F223),2),ROUND(L123*(1+$F223),2)+ROUND(L114*($F223),2))</f>
        <v>0</v>
      </c>
      <c r="M223" s="78">
        <f>IF('3. Założenia'!$C$56="TAK",ROUND(M123*(1+$F223),2),ROUND(M123*(1+$F223),2)+ROUND(M114*($F223),2))</f>
        <v>0</v>
      </c>
      <c r="N223" s="78">
        <f>IF('3. Założenia'!$C$56="TAK",ROUND(N123*(1+$F223),2),ROUND(N123*(1+$F223),2)+ROUND(N114*($F223),2))</f>
        <v>0</v>
      </c>
      <c r="O223" s="78">
        <f>IF('3. Założenia'!$C$56="TAK",ROUND(O123*(1+$F223),2),ROUND(O123*(1+$F223),2)+ROUND(O114*($F223),2))</f>
        <v>0</v>
      </c>
      <c r="P223" s="78">
        <f>IF('3. Założenia'!$C$56="TAK",ROUND(P123*(1+$F223),2),ROUND(P123*(1+$F223),2)+ROUND(P114*($F223),2))</f>
        <v>0</v>
      </c>
      <c r="Q223" s="78">
        <f>IF('3. Założenia'!$C$56="TAK",ROUND(Q123*(1+$F223),2),ROUND(Q123*(1+$F223),2)+ROUND(Q114*($F223),2))</f>
        <v>0</v>
      </c>
      <c r="R223" s="78">
        <f>IF('3. Założenia'!$C$56="TAK",ROUND(R123*(1+$F223),2),ROUND(R123*(1+$F223),2)+ROUND(R114*($F223),2))</f>
        <v>0</v>
      </c>
      <c r="S223" s="78">
        <f>IF('3. Założenia'!$C$56="TAK",ROUND(S123*(1+$F223),2),ROUND(S123*(1+$F223),2)+ROUND(S114*($F223),2))</f>
        <v>0</v>
      </c>
      <c r="T223" s="78">
        <f>IF('3. Założenia'!$C$56="TAK",ROUND(T123*(1+$F223),2),ROUND(T123*(1+$F223),2)+ROUND(T114*($F223),2))</f>
        <v>0</v>
      </c>
      <c r="U223" s="78">
        <f>IF('3. Założenia'!$C$56="TAK",ROUND(U123*(1+$F223),2),ROUND(U123*(1+$F223),2)+ROUND(U114*($F223),2))</f>
        <v>0</v>
      </c>
      <c r="V223" s="78">
        <f>IF('3. Założenia'!$C$56="TAK",ROUND(V123*(1+$F223),2),ROUND(V123*(1+$F223),2)+ROUND(V114*($F223),2))</f>
        <v>0</v>
      </c>
      <c r="W223" s="78">
        <f>IF('3. Założenia'!$C$56="TAK",ROUND(W123*(1+$F223),2),ROUND(W123*(1+$F223),2)+ROUND(W114*($F223),2))</f>
        <v>0</v>
      </c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</row>
    <row r="224" spans="2:33">
      <c r="B224" s="422"/>
      <c r="C224" s="47"/>
      <c r="D224" s="39"/>
      <c r="E224" s="342" t="s">
        <v>526</v>
      </c>
      <c r="F224" s="349">
        <f>F124</f>
        <v>0.08</v>
      </c>
      <c r="G224" s="38" t="s">
        <v>164</v>
      </c>
      <c r="H224" s="351">
        <f t="shared" si="48"/>
        <v>0</v>
      </c>
      <c r="I224" s="78">
        <f>IF('3. Założenia'!$C$56="TAK",ROUND(I124*(1+$F224),2),ROUND(I124*(1+$F224),2)+ROUND(I115*($F224),2))</f>
        <v>0</v>
      </c>
      <c r="J224" s="78">
        <f>IF('3. Założenia'!$C$56="TAK",ROUND(J124*(1+$F224),2),ROUND(J124*(1+$F224),2)+ROUND(J115*($F224),2))</f>
        <v>0</v>
      </c>
      <c r="K224" s="78">
        <f>IF('3. Założenia'!$C$56="TAK",ROUND(K124*(1+$F224),2),ROUND(K124*(1+$F224),2)+ROUND(K115*($F224),2))</f>
        <v>0</v>
      </c>
      <c r="L224" s="78">
        <f>IF('3. Założenia'!$C$56="TAK",ROUND(L124*(1+$F224),2),ROUND(L124*(1+$F224),2)+ROUND(L115*($F224),2))</f>
        <v>0</v>
      </c>
      <c r="M224" s="78">
        <f>IF('3. Założenia'!$C$56="TAK",ROUND(M124*(1+$F224),2),ROUND(M124*(1+$F224),2)+ROUND(M115*($F224),2))</f>
        <v>0</v>
      </c>
      <c r="N224" s="78">
        <f>IF('3. Założenia'!$C$56="TAK",ROUND(N124*(1+$F224),2),ROUND(N124*(1+$F224),2)+ROUND(N115*($F224),2))</f>
        <v>0</v>
      </c>
      <c r="O224" s="78">
        <f>IF('3. Założenia'!$C$56="TAK",ROUND(O124*(1+$F224),2),ROUND(O124*(1+$F224),2)+ROUND(O115*($F224),2))</f>
        <v>0</v>
      </c>
      <c r="P224" s="78">
        <f>IF('3. Założenia'!$C$56="TAK",ROUND(P124*(1+$F224),2),ROUND(P124*(1+$F224),2)+ROUND(P115*($F224),2))</f>
        <v>0</v>
      </c>
      <c r="Q224" s="78">
        <f>IF('3. Założenia'!$C$56="TAK",ROUND(Q124*(1+$F224),2),ROUND(Q124*(1+$F224),2)+ROUND(Q115*($F224),2))</f>
        <v>0</v>
      </c>
      <c r="R224" s="78">
        <f>IF('3. Założenia'!$C$56="TAK",ROUND(R124*(1+$F224),2),ROUND(R124*(1+$F224),2)+ROUND(R115*($F224),2))</f>
        <v>0</v>
      </c>
      <c r="S224" s="78">
        <f>IF('3. Założenia'!$C$56="TAK",ROUND(S124*(1+$F224),2),ROUND(S124*(1+$F224),2)+ROUND(S115*($F224),2))</f>
        <v>0</v>
      </c>
      <c r="T224" s="78">
        <f>IF('3. Założenia'!$C$56="TAK",ROUND(T124*(1+$F224),2),ROUND(T124*(1+$F224),2)+ROUND(T115*($F224),2))</f>
        <v>0</v>
      </c>
      <c r="U224" s="78">
        <f>IF('3. Założenia'!$C$56="TAK",ROUND(U124*(1+$F224),2),ROUND(U124*(1+$F224),2)+ROUND(U115*($F224),2))</f>
        <v>0</v>
      </c>
      <c r="V224" s="78">
        <f>IF('3. Założenia'!$C$56="TAK",ROUND(V124*(1+$F224),2),ROUND(V124*(1+$F224),2)+ROUND(V115*($F224),2))</f>
        <v>0</v>
      </c>
      <c r="W224" s="78">
        <f>IF('3. Założenia'!$C$56="TAK",ROUND(W124*(1+$F224),2),ROUND(W124*(1+$F224),2)+ROUND(W115*($F224),2))</f>
        <v>0</v>
      </c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</row>
    <row r="225" spans="2:33">
      <c r="B225" s="423"/>
      <c r="C225" s="47"/>
      <c r="D225" s="39"/>
      <c r="E225" s="342" t="s">
        <v>526</v>
      </c>
      <c r="F225" s="349">
        <f>F125</f>
        <v>0</v>
      </c>
      <c r="G225" s="38" t="s">
        <v>164</v>
      </c>
      <c r="H225" s="351">
        <f t="shared" si="48"/>
        <v>0</v>
      </c>
      <c r="I225" s="78">
        <f>IF('3. Założenia'!$C$56="TAK",ROUND(I125*(1+$F225),2),ROUND(I125*(1+$F225),2)+ROUND(I116*($F225),2))</f>
        <v>0</v>
      </c>
      <c r="J225" s="78">
        <f>IF('3. Założenia'!$C$56="TAK",ROUND(J125*(1+$F225),2),ROUND(J125*(1+$F225),2)+ROUND(J116*($F225),2))</f>
        <v>0</v>
      </c>
      <c r="K225" s="78">
        <f>IF('3. Założenia'!$C$56="TAK",ROUND(K125*(1+$F225),2),ROUND(K125*(1+$F225),2)+ROUND(K116*($F225),2))</f>
        <v>0</v>
      </c>
      <c r="L225" s="78">
        <f>IF('3. Założenia'!$C$56="TAK",ROUND(L125*(1+$F225),2),ROUND(L125*(1+$F225),2)+ROUND(L116*($F225),2))</f>
        <v>0</v>
      </c>
      <c r="M225" s="78">
        <f>IF('3. Założenia'!$C$56="TAK",ROUND(M125*(1+$F225),2),ROUND(M125*(1+$F225),2)+ROUND(M116*($F225),2))</f>
        <v>0</v>
      </c>
      <c r="N225" s="78">
        <f>IF('3. Założenia'!$C$56="TAK",ROUND(N125*(1+$F225),2),ROUND(N125*(1+$F225),2)+ROUND(N116*($F225),2))</f>
        <v>0</v>
      </c>
      <c r="O225" s="78">
        <f>IF('3. Założenia'!$C$56="TAK",ROUND(O125*(1+$F225),2),ROUND(O125*(1+$F225),2)+ROUND(O116*($F225),2))</f>
        <v>0</v>
      </c>
      <c r="P225" s="78">
        <f>IF('3. Założenia'!$C$56="TAK",ROUND(P125*(1+$F225),2),ROUND(P125*(1+$F225),2)+ROUND(P116*($F225),2))</f>
        <v>0</v>
      </c>
      <c r="Q225" s="78">
        <f>IF('3. Założenia'!$C$56="TAK",ROUND(Q125*(1+$F225),2),ROUND(Q125*(1+$F225),2)+ROUND(Q116*($F225),2))</f>
        <v>0</v>
      </c>
      <c r="R225" s="78">
        <f>IF('3. Założenia'!$C$56="TAK",ROUND(R125*(1+$F225),2),ROUND(R125*(1+$F225),2)+ROUND(R116*($F225),2))</f>
        <v>0</v>
      </c>
      <c r="S225" s="78">
        <f>IF('3. Założenia'!$C$56="TAK",ROUND(S125*(1+$F225),2),ROUND(S125*(1+$F225),2)+ROUND(S116*($F225),2))</f>
        <v>0</v>
      </c>
      <c r="T225" s="78">
        <f>IF('3. Założenia'!$C$56="TAK",ROUND(T125*(1+$F225),2),ROUND(T125*(1+$F225),2)+ROUND(T116*($F225),2))</f>
        <v>0</v>
      </c>
      <c r="U225" s="78">
        <f>IF('3. Założenia'!$C$56="TAK",ROUND(U125*(1+$F225),2),ROUND(U125*(1+$F225),2)+ROUND(U116*($F225),2))</f>
        <v>0</v>
      </c>
      <c r="V225" s="78">
        <f>IF('3. Założenia'!$C$56="TAK",ROUND(V125*(1+$F225),2),ROUND(V125*(1+$F225),2)+ROUND(V116*($F225),2))</f>
        <v>0</v>
      </c>
      <c r="W225" s="78">
        <f>IF('3. Założenia'!$C$56="TAK",ROUND(W125*(1+$F225),2),ROUND(W125*(1+$F225),2)+ROUND(W116*($F225),2))</f>
        <v>0</v>
      </c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</row>
    <row r="226" spans="2:33">
      <c r="B226" s="320" t="str">
        <f>IF(H226=J38,"OK","do poprawy")</f>
        <v>OK</v>
      </c>
      <c r="C226" s="47"/>
      <c r="D226" s="136">
        <v>5</v>
      </c>
      <c r="E226" s="430" t="s">
        <v>98</v>
      </c>
      <c r="F226" s="431"/>
      <c r="G226" s="137" t="s">
        <v>164</v>
      </c>
      <c r="H226" s="74">
        <f t="shared" si="48"/>
        <v>0</v>
      </c>
      <c r="I226" s="78">
        <f t="shared" ref="I226:W226" si="75">I227+I236</f>
        <v>0</v>
      </c>
      <c r="J226" s="78">
        <f t="shared" si="75"/>
        <v>0</v>
      </c>
      <c r="K226" s="78">
        <f t="shared" si="75"/>
        <v>0</v>
      </c>
      <c r="L226" s="78">
        <f t="shared" si="75"/>
        <v>0</v>
      </c>
      <c r="M226" s="78">
        <f t="shared" si="75"/>
        <v>0</v>
      </c>
      <c r="N226" s="78">
        <f t="shared" si="75"/>
        <v>0</v>
      </c>
      <c r="O226" s="78">
        <f t="shared" si="75"/>
        <v>0</v>
      </c>
      <c r="P226" s="78">
        <f t="shared" si="75"/>
        <v>0</v>
      </c>
      <c r="Q226" s="78">
        <f t="shared" si="75"/>
        <v>0</v>
      </c>
      <c r="R226" s="78">
        <f t="shared" si="75"/>
        <v>0</v>
      </c>
      <c r="S226" s="78">
        <f t="shared" si="75"/>
        <v>0</v>
      </c>
      <c r="T226" s="78">
        <f t="shared" si="75"/>
        <v>0</v>
      </c>
      <c r="U226" s="78">
        <f t="shared" si="75"/>
        <v>0</v>
      </c>
      <c r="V226" s="78">
        <f t="shared" si="75"/>
        <v>0</v>
      </c>
      <c r="W226" s="78">
        <f t="shared" si="75"/>
        <v>0</v>
      </c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</row>
    <row r="227" spans="2:33">
      <c r="B227" s="320" t="str">
        <f>IF(H227=N38+Q38,"OK","do poprawy")</f>
        <v>OK</v>
      </c>
      <c r="C227" s="47"/>
      <c r="D227" s="39" t="s">
        <v>35</v>
      </c>
      <c r="E227" s="396" t="s">
        <v>87</v>
      </c>
      <c r="F227" s="397"/>
      <c r="G227" s="38" t="s">
        <v>164</v>
      </c>
      <c r="H227" s="74">
        <f t="shared" si="48"/>
        <v>0</v>
      </c>
      <c r="I227" s="78">
        <f t="shared" ref="I227:W227" si="76">I228+I232</f>
        <v>0</v>
      </c>
      <c r="J227" s="78">
        <f t="shared" si="76"/>
        <v>0</v>
      </c>
      <c r="K227" s="78">
        <f t="shared" si="76"/>
        <v>0</v>
      </c>
      <c r="L227" s="78">
        <f t="shared" si="76"/>
        <v>0</v>
      </c>
      <c r="M227" s="78">
        <f t="shared" si="76"/>
        <v>0</v>
      </c>
      <c r="N227" s="78">
        <f t="shared" si="76"/>
        <v>0</v>
      </c>
      <c r="O227" s="78">
        <f t="shared" si="76"/>
        <v>0</v>
      </c>
      <c r="P227" s="78">
        <f t="shared" si="76"/>
        <v>0</v>
      </c>
      <c r="Q227" s="78">
        <f t="shared" si="76"/>
        <v>0</v>
      </c>
      <c r="R227" s="78">
        <f t="shared" si="76"/>
        <v>0</v>
      </c>
      <c r="S227" s="78">
        <f t="shared" si="76"/>
        <v>0</v>
      </c>
      <c r="T227" s="78">
        <f t="shared" si="76"/>
        <v>0</v>
      </c>
      <c r="U227" s="78">
        <f t="shared" si="76"/>
        <v>0</v>
      </c>
      <c r="V227" s="78">
        <f t="shared" si="76"/>
        <v>0</v>
      </c>
      <c r="W227" s="78">
        <f t="shared" si="76"/>
        <v>0</v>
      </c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</row>
    <row r="228" spans="2:33">
      <c r="B228" s="320" t="str">
        <f>IF(H228=N38,"OK","do poprawy")</f>
        <v>OK</v>
      </c>
      <c r="C228" s="47"/>
      <c r="D228" s="39" t="s">
        <v>291</v>
      </c>
      <c r="E228" s="392" t="s">
        <v>556</v>
      </c>
      <c r="F228" s="393"/>
      <c r="G228" s="38" t="s">
        <v>164</v>
      </c>
      <c r="H228" s="74">
        <f t="shared" si="48"/>
        <v>0</v>
      </c>
      <c r="I228" s="78">
        <f t="shared" ref="I228:W228" si="77">I229+I230+I231</f>
        <v>0</v>
      </c>
      <c r="J228" s="78">
        <f t="shared" si="77"/>
        <v>0</v>
      </c>
      <c r="K228" s="78">
        <f t="shared" si="77"/>
        <v>0</v>
      </c>
      <c r="L228" s="78">
        <f t="shared" si="77"/>
        <v>0</v>
      </c>
      <c r="M228" s="78">
        <f t="shared" si="77"/>
        <v>0</v>
      </c>
      <c r="N228" s="78">
        <f t="shared" si="77"/>
        <v>0</v>
      </c>
      <c r="O228" s="78">
        <f t="shared" si="77"/>
        <v>0</v>
      </c>
      <c r="P228" s="78">
        <f t="shared" si="77"/>
        <v>0</v>
      </c>
      <c r="Q228" s="78">
        <f t="shared" si="77"/>
        <v>0</v>
      </c>
      <c r="R228" s="78">
        <f t="shared" si="77"/>
        <v>0</v>
      </c>
      <c r="S228" s="78">
        <f t="shared" si="77"/>
        <v>0</v>
      </c>
      <c r="T228" s="78">
        <f t="shared" si="77"/>
        <v>0</v>
      </c>
      <c r="U228" s="78">
        <f t="shared" si="77"/>
        <v>0</v>
      </c>
      <c r="V228" s="78">
        <f t="shared" si="77"/>
        <v>0</v>
      </c>
      <c r="W228" s="78">
        <f t="shared" si="77"/>
        <v>0</v>
      </c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</row>
    <row r="229" spans="2:33">
      <c r="B229" s="421"/>
      <c r="C229" s="47"/>
      <c r="D229" s="39"/>
      <c r="E229" s="342" t="s">
        <v>526</v>
      </c>
      <c r="F229" s="349">
        <f>F129</f>
        <v>0.23</v>
      </c>
      <c r="G229" s="38" t="s">
        <v>164</v>
      </c>
      <c r="H229" s="351">
        <f t="shared" si="48"/>
        <v>0</v>
      </c>
      <c r="I229" s="78">
        <f>IF('3. Założenia'!$C$56="TAK",ROUND(I129*(1+$F229),2),I129)</f>
        <v>0</v>
      </c>
      <c r="J229" s="78">
        <f>IF('3. Założenia'!$C$56="TAK",ROUND(J129*(1+$F229),2),J129)</f>
        <v>0</v>
      </c>
      <c r="K229" s="78">
        <f>IF('3. Założenia'!$C$56="TAK",ROUND(K129*(1+$F229),2),K129)</f>
        <v>0</v>
      </c>
      <c r="L229" s="78">
        <f>IF('3. Założenia'!$C$56="TAK",ROUND(L129*(1+$F229),2),L129)</f>
        <v>0</v>
      </c>
      <c r="M229" s="78">
        <f>IF('3. Założenia'!$C$56="TAK",ROUND(M129*(1+$F229),2),M129)</f>
        <v>0</v>
      </c>
      <c r="N229" s="78">
        <f>IF('3. Założenia'!$C$56="TAK",ROUND(N129*(1+$F229),2),N129)</f>
        <v>0</v>
      </c>
      <c r="O229" s="78">
        <f>IF('3. Założenia'!$C$56="TAK",ROUND(O129*(1+$F229),2),O129)</f>
        <v>0</v>
      </c>
      <c r="P229" s="78">
        <f>IF('3. Założenia'!$C$56="TAK",ROUND(P129*(1+$F229),2),P129)</f>
        <v>0</v>
      </c>
      <c r="Q229" s="78">
        <f>IF('3. Założenia'!$C$56="TAK",ROUND(Q129*(1+$F229),2),Q129)</f>
        <v>0</v>
      </c>
      <c r="R229" s="78">
        <f>IF('3. Założenia'!$C$56="TAK",ROUND(R129*(1+$F229),2),R129)</f>
        <v>0</v>
      </c>
      <c r="S229" s="78">
        <f>IF('3. Założenia'!$C$56="TAK",ROUND(S129*(1+$F229),2),S129)</f>
        <v>0</v>
      </c>
      <c r="T229" s="78">
        <f>IF('3. Założenia'!$C$56="TAK",ROUND(T129*(1+$F229),2),T129)</f>
        <v>0</v>
      </c>
      <c r="U229" s="78">
        <f>IF('3. Założenia'!$C$56="TAK",ROUND(U129*(1+$F229),2),U129)</f>
        <v>0</v>
      </c>
      <c r="V229" s="78">
        <f>IF('3. Założenia'!$C$56="TAK",ROUND(V129*(1+$F229),2),V129)</f>
        <v>0</v>
      </c>
      <c r="W229" s="78">
        <f>IF('3. Założenia'!$C$56="TAK",ROUND(W129*(1+$F229),2),W129)</f>
        <v>0</v>
      </c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</row>
    <row r="230" spans="2:33">
      <c r="B230" s="422"/>
      <c r="C230" s="47"/>
      <c r="D230" s="39"/>
      <c r="E230" s="342" t="s">
        <v>526</v>
      </c>
      <c r="F230" s="349">
        <f>F130</f>
        <v>0.08</v>
      </c>
      <c r="G230" s="38" t="s">
        <v>164</v>
      </c>
      <c r="H230" s="351">
        <f t="shared" si="48"/>
        <v>0</v>
      </c>
      <c r="I230" s="78">
        <f>IF('3. Założenia'!$C$56="TAK",ROUND(I130*(1+$F230),2),I130)</f>
        <v>0</v>
      </c>
      <c r="J230" s="78">
        <f>IF('3. Założenia'!$C$56="TAK",ROUND(J130*(1+$F230),2),J130)</f>
        <v>0</v>
      </c>
      <c r="K230" s="78">
        <f>IF('3. Założenia'!$C$56="TAK",ROUND(K130*(1+$F230),2),K130)</f>
        <v>0</v>
      </c>
      <c r="L230" s="78">
        <f>IF('3. Założenia'!$C$56="TAK",ROUND(L130*(1+$F230),2),L130)</f>
        <v>0</v>
      </c>
      <c r="M230" s="78">
        <f>IF('3. Założenia'!$C$56="TAK",ROUND(M130*(1+$F230),2),M130)</f>
        <v>0</v>
      </c>
      <c r="N230" s="78">
        <f>IF('3. Założenia'!$C$56="TAK",ROUND(N130*(1+$F230),2),N130)</f>
        <v>0</v>
      </c>
      <c r="O230" s="78">
        <f>IF('3. Założenia'!$C$56="TAK",ROUND(O130*(1+$F230),2),O130)</f>
        <v>0</v>
      </c>
      <c r="P230" s="78">
        <f>IF('3. Założenia'!$C$56="TAK",ROUND(P130*(1+$F230),2),P130)</f>
        <v>0</v>
      </c>
      <c r="Q230" s="78">
        <f>IF('3. Założenia'!$C$56="TAK",ROUND(Q130*(1+$F230),2),Q130)</f>
        <v>0</v>
      </c>
      <c r="R230" s="78">
        <f>IF('3. Założenia'!$C$56="TAK",ROUND(R130*(1+$F230),2),R130)</f>
        <v>0</v>
      </c>
      <c r="S230" s="78">
        <f>IF('3. Założenia'!$C$56="TAK",ROUND(S130*(1+$F230),2),S130)</f>
        <v>0</v>
      </c>
      <c r="T230" s="78">
        <f>IF('3. Założenia'!$C$56="TAK",ROUND(T130*(1+$F230),2),T130)</f>
        <v>0</v>
      </c>
      <c r="U230" s="78">
        <f>IF('3. Założenia'!$C$56="TAK",ROUND(U130*(1+$F230),2),U130)</f>
        <v>0</v>
      </c>
      <c r="V230" s="78">
        <f>IF('3. Założenia'!$C$56="TAK",ROUND(V130*(1+$F230),2),V130)</f>
        <v>0</v>
      </c>
      <c r="W230" s="78">
        <f>IF('3. Założenia'!$C$56="TAK",ROUND(W130*(1+$F230),2),W130)</f>
        <v>0</v>
      </c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</row>
    <row r="231" spans="2:33">
      <c r="B231" s="423"/>
      <c r="C231" s="47"/>
      <c r="D231" s="39"/>
      <c r="E231" s="342" t="s">
        <v>526</v>
      </c>
      <c r="F231" s="349">
        <f>F131</f>
        <v>0</v>
      </c>
      <c r="G231" s="38" t="s">
        <v>164</v>
      </c>
      <c r="H231" s="351">
        <f t="shared" si="48"/>
        <v>0</v>
      </c>
      <c r="I231" s="78">
        <f>IF('3. Założenia'!$C$56="TAK",ROUND(I131*(1+$F231),2),I131)</f>
        <v>0</v>
      </c>
      <c r="J231" s="78">
        <f>IF('3. Założenia'!$C$56="TAK",ROUND(J131*(1+$F231),2),J131)</f>
        <v>0</v>
      </c>
      <c r="K231" s="78">
        <f>IF('3. Założenia'!$C$56="TAK",ROUND(K131*(1+$F231),2),K131)</f>
        <v>0</v>
      </c>
      <c r="L231" s="78">
        <f>IF('3. Założenia'!$C$56="TAK",ROUND(L131*(1+$F231),2),L131)</f>
        <v>0</v>
      </c>
      <c r="M231" s="78">
        <f>IF('3. Założenia'!$C$56="TAK",ROUND(M131*(1+$F231),2),M131)</f>
        <v>0</v>
      </c>
      <c r="N231" s="78">
        <f>IF('3. Założenia'!$C$56="TAK",ROUND(N131*(1+$F231),2),N131)</f>
        <v>0</v>
      </c>
      <c r="O231" s="78">
        <f>IF('3. Założenia'!$C$56="TAK",ROUND(O131*(1+$F231),2),O131)</f>
        <v>0</v>
      </c>
      <c r="P231" s="78">
        <f>IF('3. Założenia'!$C$56="TAK",ROUND(P131*(1+$F231),2),P131)</f>
        <v>0</v>
      </c>
      <c r="Q231" s="78">
        <f>IF('3. Założenia'!$C$56="TAK",ROUND(Q131*(1+$F231),2),Q131)</f>
        <v>0</v>
      </c>
      <c r="R231" s="78">
        <f>IF('3. Założenia'!$C$56="TAK",ROUND(R131*(1+$F231),2),R131)</f>
        <v>0</v>
      </c>
      <c r="S231" s="78">
        <f>IF('3. Założenia'!$C$56="TAK",ROUND(S131*(1+$F231),2),S131)</f>
        <v>0</v>
      </c>
      <c r="T231" s="78">
        <f>IF('3. Założenia'!$C$56="TAK",ROUND(T131*(1+$F231),2),T131)</f>
        <v>0</v>
      </c>
      <c r="U231" s="78">
        <f>IF('3. Założenia'!$C$56="TAK",ROUND(U131*(1+$F231),2),U131)</f>
        <v>0</v>
      </c>
      <c r="V231" s="78">
        <f>IF('3. Założenia'!$C$56="TAK",ROUND(V131*(1+$F231),2),V131)</f>
        <v>0</v>
      </c>
      <c r="W231" s="78">
        <f>IF('3. Założenia'!$C$56="TAK",ROUND(W131*(1+$F231),2),W131)</f>
        <v>0</v>
      </c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</row>
    <row r="232" spans="2:33">
      <c r="B232" s="320" t="str">
        <f>IF(H232=Q38,"OK","do poprawy")</f>
        <v>OK</v>
      </c>
      <c r="C232" s="47"/>
      <c r="D232" s="39" t="s">
        <v>292</v>
      </c>
      <c r="E232" s="392" t="s">
        <v>288</v>
      </c>
      <c r="F232" s="393"/>
      <c r="G232" s="38" t="s">
        <v>164</v>
      </c>
      <c r="H232" s="74">
        <f t="shared" si="48"/>
        <v>0</v>
      </c>
      <c r="I232" s="78">
        <f t="shared" ref="I232:W232" si="78">I233+I234+I235</f>
        <v>0</v>
      </c>
      <c r="J232" s="78">
        <f t="shared" si="78"/>
        <v>0</v>
      </c>
      <c r="K232" s="78">
        <f t="shared" si="78"/>
        <v>0</v>
      </c>
      <c r="L232" s="78">
        <f t="shared" si="78"/>
        <v>0</v>
      </c>
      <c r="M232" s="78">
        <f t="shared" si="78"/>
        <v>0</v>
      </c>
      <c r="N232" s="78">
        <f t="shared" si="78"/>
        <v>0</v>
      </c>
      <c r="O232" s="78">
        <f t="shared" si="78"/>
        <v>0</v>
      </c>
      <c r="P232" s="78">
        <f t="shared" si="78"/>
        <v>0</v>
      </c>
      <c r="Q232" s="78">
        <f t="shared" si="78"/>
        <v>0</v>
      </c>
      <c r="R232" s="78">
        <f t="shared" si="78"/>
        <v>0</v>
      </c>
      <c r="S232" s="78">
        <f t="shared" si="78"/>
        <v>0</v>
      </c>
      <c r="T232" s="78">
        <f t="shared" si="78"/>
        <v>0</v>
      </c>
      <c r="U232" s="78">
        <f t="shared" si="78"/>
        <v>0</v>
      </c>
      <c r="V232" s="78">
        <f t="shared" si="78"/>
        <v>0</v>
      </c>
      <c r="W232" s="78">
        <f t="shared" si="78"/>
        <v>0</v>
      </c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</row>
    <row r="233" spans="2:33">
      <c r="B233" s="421"/>
      <c r="C233" s="47"/>
      <c r="D233" s="39"/>
      <c r="E233" s="342" t="s">
        <v>526</v>
      </c>
      <c r="F233" s="349">
        <f>F133</f>
        <v>0.23</v>
      </c>
      <c r="G233" s="38" t="s">
        <v>164</v>
      </c>
      <c r="H233" s="351">
        <f t="shared" si="48"/>
        <v>0</v>
      </c>
      <c r="I233" s="78">
        <f>IF('3. Założenia'!$C$56="TAK",ROUND(I133*(1+$F233),2),I133)</f>
        <v>0</v>
      </c>
      <c r="J233" s="78">
        <f>IF('3. Założenia'!$C$56="TAK",ROUND(J133*(1+$F233),2),J133)</f>
        <v>0</v>
      </c>
      <c r="K233" s="78">
        <f>IF('3. Założenia'!$C$56="TAK",ROUND(K133*(1+$F233),2),K133)</f>
        <v>0</v>
      </c>
      <c r="L233" s="78">
        <f>IF('3. Założenia'!$C$56="TAK",ROUND(L133*(1+$F233),2),L133)</f>
        <v>0</v>
      </c>
      <c r="M233" s="78">
        <f>IF('3. Założenia'!$C$56="TAK",ROUND(M133*(1+$F233),2),M133)</f>
        <v>0</v>
      </c>
      <c r="N233" s="78">
        <f>IF('3. Założenia'!$C$56="TAK",ROUND(N133*(1+$F233),2),N133)</f>
        <v>0</v>
      </c>
      <c r="O233" s="78">
        <f>IF('3. Założenia'!$C$56="TAK",ROUND(O133*(1+$F233),2),O133)</f>
        <v>0</v>
      </c>
      <c r="P233" s="78">
        <f>IF('3. Założenia'!$C$56="TAK",ROUND(P133*(1+$F233),2),P133)</f>
        <v>0</v>
      </c>
      <c r="Q233" s="78">
        <f>IF('3. Założenia'!$C$56="TAK",ROUND(Q133*(1+$F233),2),Q133)</f>
        <v>0</v>
      </c>
      <c r="R233" s="78">
        <f>IF('3. Założenia'!$C$56="TAK",ROUND(R133*(1+$F233),2),R133)</f>
        <v>0</v>
      </c>
      <c r="S233" s="78">
        <f>IF('3. Założenia'!$C$56="TAK",ROUND(S133*(1+$F233),2),S133)</f>
        <v>0</v>
      </c>
      <c r="T233" s="78">
        <f>IF('3. Założenia'!$C$56="TAK",ROUND(T133*(1+$F233),2),T133)</f>
        <v>0</v>
      </c>
      <c r="U233" s="78">
        <f>IF('3. Założenia'!$C$56="TAK",ROUND(U133*(1+$F233),2),U133)</f>
        <v>0</v>
      </c>
      <c r="V233" s="78">
        <f>IF('3. Założenia'!$C$56="TAK",ROUND(V133*(1+$F233),2),V133)</f>
        <v>0</v>
      </c>
      <c r="W233" s="78">
        <f>IF('3. Założenia'!$C$56="TAK",ROUND(W133*(1+$F233),2),W133)</f>
        <v>0</v>
      </c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</row>
    <row r="234" spans="2:33">
      <c r="B234" s="422"/>
      <c r="C234" s="47"/>
      <c r="D234" s="39"/>
      <c r="E234" s="342" t="s">
        <v>526</v>
      </c>
      <c r="F234" s="349">
        <f>F134</f>
        <v>0.08</v>
      </c>
      <c r="G234" s="38" t="s">
        <v>164</v>
      </c>
      <c r="H234" s="351">
        <f t="shared" si="48"/>
        <v>0</v>
      </c>
      <c r="I234" s="78">
        <f>IF('3. Założenia'!$C$56="TAK",ROUND(I134*(1+$F234),2),I134)</f>
        <v>0</v>
      </c>
      <c r="J234" s="78">
        <f>IF('3. Założenia'!$C$56="TAK",ROUND(J134*(1+$F234),2),J134)</f>
        <v>0</v>
      </c>
      <c r="K234" s="78">
        <f>IF('3. Założenia'!$C$56="TAK",ROUND(K134*(1+$F234),2),K134)</f>
        <v>0</v>
      </c>
      <c r="L234" s="78">
        <f>IF('3. Założenia'!$C$56="TAK",ROUND(L134*(1+$F234),2),L134)</f>
        <v>0</v>
      </c>
      <c r="M234" s="78">
        <f>IF('3. Założenia'!$C$56="TAK",ROUND(M134*(1+$F234),2),M134)</f>
        <v>0</v>
      </c>
      <c r="N234" s="78">
        <f>IF('3. Założenia'!$C$56="TAK",ROUND(N134*(1+$F234),2),N134)</f>
        <v>0</v>
      </c>
      <c r="O234" s="78">
        <f>IF('3. Założenia'!$C$56="TAK",ROUND(O134*(1+$F234),2),O134)</f>
        <v>0</v>
      </c>
      <c r="P234" s="78">
        <f>IF('3. Założenia'!$C$56="TAK",ROUND(P134*(1+$F234),2),P134)</f>
        <v>0</v>
      </c>
      <c r="Q234" s="78">
        <f>IF('3. Założenia'!$C$56="TAK",ROUND(Q134*(1+$F234),2),Q134)</f>
        <v>0</v>
      </c>
      <c r="R234" s="78">
        <f>IF('3. Założenia'!$C$56="TAK",ROUND(R134*(1+$F234),2),R134)</f>
        <v>0</v>
      </c>
      <c r="S234" s="78">
        <f>IF('3. Założenia'!$C$56="TAK",ROUND(S134*(1+$F234),2),S134)</f>
        <v>0</v>
      </c>
      <c r="T234" s="78">
        <f>IF('3. Założenia'!$C$56="TAK",ROUND(T134*(1+$F234),2),T134)</f>
        <v>0</v>
      </c>
      <c r="U234" s="78">
        <f>IF('3. Założenia'!$C$56="TAK",ROUND(U134*(1+$F234),2),U134)</f>
        <v>0</v>
      </c>
      <c r="V234" s="78">
        <f>IF('3. Założenia'!$C$56="TAK",ROUND(V134*(1+$F234),2),V134)</f>
        <v>0</v>
      </c>
      <c r="W234" s="78">
        <f>IF('3. Założenia'!$C$56="TAK",ROUND(W134*(1+$F234),2),W134)</f>
        <v>0</v>
      </c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</row>
    <row r="235" spans="2:33">
      <c r="B235" s="423"/>
      <c r="C235" s="47"/>
      <c r="D235" s="39"/>
      <c r="E235" s="342" t="s">
        <v>526</v>
      </c>
      <c r="F235" s="349">
        <f>F135</f>
        <v>0</v>
      </c>
      <c r="G235" s="38" t="s">
        <v>164</v>
      </c>
      <c r="H235" s="351">
        <f t="shared" si="48"/>
        <v>0</v>
      </c>
      <c r="I235" s="78">
        <f>IF('3. Założenia'!$C$56="TAK",ROUND(I135*(1+$F235),2),I135)</f>
        <v>0</v>
      </c>
      <c r="J235" s="78">
        <f>IF('3. Założenia'!$C$56="TAK",ROUND(J135*(1+$F235),2),J135)</f>
        <v>0</v>
      </c>
      <c r="K235" s="78">
        <f>IF('3. Założenia'!$C$56="TAK",ROUND(K135*(1+$F235),2),K135)</f>
        <v>0</v>
      </c>
      <c r="L235" s="78">
        <f>IF('3. Założenia'!$C$56="TAK",ROUND(L135*(1+$F235),2),L135)</f>
        <v>0</v>
      </c>
      <c r="M235" s="78">
        <f>IF('3. Założenia'!$C$56="TAK",ROUND(M135*(1+$F235),2),M135)</f>
        <v>0</v>
      </c>
      <c r="N235" s="78">
        <f>IF('3. Założenia'!$C$56="TAK",ROUND(N135*(1+$F235),2),N135)</f>
        <v>0</v>
      </c>
      <c r="O235" s="78">
        <f>IF('3. Założenia'!$C$56="TAK",ROUND(O135*(1+$F235),2),O135)</f>
        <v>0</v>
      </c>
      <c r="P235" s="78">
        <f>IF('3. Założenia'!$C$56="TAK",ROUND(P135*(1+$F235),2),P135)</f>
        <v>0</v>
      </c>
      <c r="Q235" s="78">
        <f>IF('3. Założenia'!$C$56="TAK",ROUND(Q135*(1+$F235),2),Q135)</f>
        <v>0</v>
      </c>
      <c r="R235" s="78">
        <f>IF('3. Założenia'!$C$56="TAK",ROUND(R135*(1+$F235),2),R135)</f>
        <v>0</v>
      </c>
      <c r="S235" s="78">
        <f>IF('3. Założenia'!$C$56="TAK",ROUND(S135*(1+$F235),2),S135)</f>
        <v>0</v>
      </c>
      <c r="T235" s="78">
        <f>IF('3. Założenia'!$C$56="TAK",ROUND(T135*(1+$F235),2),T135)</f>
        <v>0</v>
      </c>
      <c r="U235" s="78">
        <f>IF('3. Założenia'!$C$56="TAK",ROUND(U135*(1+$F235),2),U135)</f>
        <v>0</v>
      </c>
      <c r="V235" s="78">
        <f>IF('3. Założenia'!$C$56="TAK",ROUND(V135*(1+$F235),2),V135)</f>
        <v>0</v>
      </c>
      <c r="W235" s="78">
        <f>IF('3. Założenia'!$C$56="TAK",ROUND(W135*(1+$F235),2),W135)</f>
        <v>0</v>
      </c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</row>
    <row r="236" spans="2:33">
      <c r="B236" s="320" t="str">
        <f>IF(H236=T38+W38,"OK","do poprawy")</f>
        <v>OK</v>
      </c>
      <c r="C236" s="47"/>
      <c r="D236" s="39" t="s">
        <v>36</v>
      </c>
      <c r="E236" s="392" t="s">
        <v>88</v>
      </c>
      <c r="F236" s="393"/>
      <c r="G236" s="38" t="s">
        <v>164</v>
      </c>
      <c r="H236" s="74">
        <f t="shared" si="48"/>
        <v>0</v>
      </c>
      <c r="I236" s="78">
        <f t="shared" ref="I236:W236" si="79">I237+I241</f>
        <v>0</v>
      </c>
      <c r="J236" s="78">
        <f t="shared" si="79"/>
        <v>0</v>
      </c>
      <c r="K236" s="78">
        <f t="shared" si="79"/>
        <v>0</v>
      </c>
      <c r="L236" s="78">
        <f t="shared" si="79"/>
        <v>0</v>
      </c>
      <c r="M236" s="78">
        <f t="shared" si="79"/>
        <v>0</v>
      </c>
      <c r="N236" s="78">
        <f t="shared" si="79"/>
        <v>0</v>
      </c>
      <c r="O236" s="78">
        <f t="shared" si="79"/>
        <v>0</v>
      </c>
      <c r="P236" s="78">
        <f t="shared" si="79"/>
        <v>0</v>
      </c>
      <c r="Q236" s="78">
        <f t="shared" si="79"/>
        <v>0</v>
      </c>
      <c r="R236" s="78">
        <f t="shared" si="79"/>
        <v>0</v>
      </c>
      <c r="S236" s="78">
        <f t="shared" si="79"/>
        <v>0</v>
      </c>
      <c r="T236" s="78">
        <f t="shared" si="79"/>
        <v>0</v>
      </c>
      <c r="U236" s="78">
        <f t="shared" si="79"/>
        <v>0</v>
      </c>
      <c r="V236" s="78">
        <f t="shared" si="79"/>
        <v>0</v>
      </c>
      <c r="W236" s="78">
        <f t="shared" si="79"/>
        <v>0</v>
      </c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</row>
    <row r="237" spans="2:33">
      <c r="B237" s="320" t="str">
        <f>IF(H237=T38,"OK","do poprawy")</f>
        <v>OK</v>
      </c>
      <c r="C237" s="47"/>
      <c r="D237" s="39" t="s">
        <v>293</v>
      </c>
      <c r="E237" s="392" t="s">
        <v>556</v>
      </c>
      <c r="F237" s="393"/>
      <c r="G237" s="38" t="s">
        <v>164</v>
      </c>
      <c r="H237" s="74">
        <f t="shared" si="48"/>
        <v>0</v>
      </c>
      <c r="I237" s="78">
        <f t="shared" ref="I237:W237" si="80">I238+I239+I240</f>
        <v>0</v>
      </c>
      <c r="J237" s="78">
        <f t="shared" si="80"/>
        <v>0</v>
      </c>
      <c r="K237" s="78">
        <f t="shared" si="80"/>
        <v>0</v>
      </c>
      <c r="L237" s="78">
        <f t="shared" si="80"/>
        <v>0</v>
      </c>
      <c r="M237" s="78">
        <f t="shared" si="80"/>
        <v>0</v>
      </c>
      <c r="N237" s="78">
        <f t="shared" si="80"/>
        <v>0</v>
      </c>
      <c r="O237" s="78">
        <f t="shared" si="80"/>
        <v>0</v>
      </c>
      <c r="P237" s="78">
        <f t="shared" si="80"/>
        <v>0</v>
      </c>
      <c r="Q237" s="78">
        <f t="shared" si="80"/>
        <v>0</v>
      </c>
      <c r="R237" s="78">
        <f t="shared" si="80"/>
        <v>0</v>
      </c>
      <c r="S237" s="78">
        <f t="shared" si="80"/>
        <v>0</v>
      </c>
      <c r="T237" s="78">
        <f t="shared" si="80"/>
        <v>0</v>
      </c>
      <c r="U237" s="78">
        <f t="shared" si="80"/>
        <v>0</v>
      </c>
      <c r="V237" s="78">
        <f t="shared" si="80"/>
        <v>0</v>
      </c>
      <c r="W237" s="78">
        <f t="shared" si="80"/>
        <v>0</v>
      </c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</row>
    <row r="238" spans="2:33">
      <c r="B238" s="421"/>
      <c r="C238" s="47"/>
      <c r="D238" s="39"/>
      <c r="E238" s="342" t="s">
        <v>526</v>
      </c>
      <c r="F238" s="349">
        <f>F138</f>
        <v>0.23</v>
      </c>
      <c r="G238" s="38" t="s">
        <v>164</v>
      </c>
      <c r="H238" s="351">
        <f t="shared" si="48"/>
        <v>0</v>
      </c>
      <c r="I238" s="78">
        <f>IF('3. Założenia'!$C$56="TAK",ROUND(I138*(1+$F238),2),ROUND(I138*(1+$F238),2)+ROUND(I129*($F238),2))</f>
        <v>0</v>
      </c>
      <c r="J238" s="78">
        <f>IF('3. Założenia'!$C$56="TAK",ROUND(J138*(1+$F238),2),ROUND(J138*(1+$F238),2)+ROUND(J129*($F238),2))</f>
        <v>0</v>
      </c>
      <c r="K238" s="78">
        <f>IF('3. Założenia'!$C$56="TAK",ROUND(K138*(1+$F238),2),ROUND(K138*(1+$F238),2)+ROUND(K129*($F238),2))</f>
        <v>0</v>
      </c>
      <c r="L238" s="78">
        <f>IF('3. Założenia'!$C$56="TAK",ROUND(L138*(1+$F238),2),ROUND(L138*(1+$F238),2)+ROUND(L129*($F238),2))</f>
        <v>0</v>
      </c>
      <c r="M238" s="78">
        <f>IF('3. Założenia'!$C$56="TAK",ROUND(M138*(1+$F238),2),ROUND(M138*(1+$F238),2)+ROUND(M129*($F238),2))</f>
        <v>0</v>
      </c>
      <c r="N238" s="78">
        <f>IF('3. Założenia'!$C$56="TAK",ROUND(N138*(1+$F238),2),ROUND(N138*(1+$F238),2)+ROUND(N129*($F238),2))</f>
        <v>0</v>
      </c>
      <c r="O238" s="78">
        <f>IF('3. Założenia'!$C$56="TAK",ROUND(O138*(1+$F238),2),ROUND(O138*(1+$F238),2)+ROUND(O129*($F238),2))</f>
        <v>0</v>
      </c>
      <c r="P238" s="78">
        <f>IF('3. Założenia'!$C$56="TAK",ROUND(P138*(1+$F238),2),ROUND(P138*(1+$F238),2)+ROUND(P129*($F238),2))</f>
        <v>0</v>
      </c>
      <c r="Q238" s="78">
        <f>IF('3. Założenia'!$C$56="TAK",ROUND(Q138*(1+$F238),2),ROUND(Q138*(1+$F238),2)+ROUND(Q129*($F238),2))</f>
        <v>0</v>
      </c>
      <c r="R238" s="78">
        <f>IF('3. Założenia'!$C$56="TAK",ROUND(R138*(1+$F238),2),ROUND(R138*(1+$F238),2)+ROUND(R129*($F238),2))</f>
        <v>0</v>
      </c>
      <c r="S238" s="78">
        <f>IF('3. Założenia'!$C$56="TAK",ROUND(S138*(1+$F238),2),ROUND(S138*(1+$F238),2)+ROUND(S129*($F238),2))</f>
        <v>0</v>
      </c>
      <c r="T238" s="78">
        <f>IF('3. Założenia'!$C$56="TAK",ROUND(T138*(1+$F238),2),ROUND(T138*(1+$F238),2)+ROUND(T129*($F238),2))</f>
        <v>0</v>
      </c>
      <c r="U238" s="78">
        <f>IF('3. Założenia'!$C$56="TAK",ROUND(U138*(1+$F238),2),ROUND(U138*(1+$F238),2)+ROUND(U129*($F238),2))</f>
        <v>0</v>
      </c>
      <c r="V238" s="78">
        <f>IF('3. Założenia'!$C$56="TAK",ROUND(V138*(1+$F238),2),ROUND(V138*(1+$F238),2)+ROUND(V129*($F238),2))</f>
        <v>0</v>
      </c>
      <c r="W238" s="78">
        <f>IF('3. Założenia'!$C$56="TAK",ROUND(W138*(1+$F238),2),ROUND(W138*(1+$F238),2)+ROUND(W129*($F238),2))</f>
        <v>0</v>
      </c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</row>
    <row r="239" spans="2:33">
      <c r="B239" s="422"/>
      <c r="C239" s="47"/>
      <c r="D239" s="39"/>
      <c r="E239" s="342" t="s">
        <v>526</v>
      </c>
      <c r="F239" s="349">
        <f>F139</f>
        <v>0.08</v>
      </c>
      <c r="G239" s="38" t="s">
        <v>164</v>
      </c>
      <c r="H239" s="351">
        <f t="shared" si="48"/>
        <v>0</v>
      </c>
      <c r="I239" s="78">
        <f>IF('3. Założenia'!$C$56="TAK",ROUND(I139*(1+$F239),2),ROUND(I139*(1+$F239),2)+ROUND(I130*($F239),2))</f>
        <v>0</v>
      </c>
      <c r="J239" s="78">
        <f>IF('3. Założenia'!$C$56="TAK",ROUND(J139*(1+$F239),2),ROUND(J139*(1+$F239),2)+ROUND(J130*($F239),2))</f>
        <v>0</v>
      </c>
      <c r="K239" s="78">
        <f>IF('3. Założenia'!$C$56="TAK",ROUND(K139*(1+$F239),2),ROUND(K139*(1+$F239),2)+ROUND(K130*($F239),2))</f>
        <v>0</v>
      </c>
      <c r="L239" s="78">
        <f>IF('3. Założenia'!$C$56="TAK",ROUND(L139*(1+$F239),2),ROUND(L139*(1+$F239),2)+ROUND(L130*($F239),2))</f>
        <v>0</v>
      </c>
      <c r="M239" s="78">
        <f>IF('3. Założenia'!$C$56="TAK",ROUND(M139*(1+$F239),2),ROUND(M139*(1+$F239),2)+ROUND(M130*($F239),2))</f>
        <v>0</v>
      </c>
      <c r="N239" s="78">
        <f>IF('3. Założenia'!$C$56="TAK",ROUND(N139*(1+$F239),2),ROUND(N139*(1+$F239),2)+ROUND(N130*($F239),2))</f>
        <v>0</v>
      </c>
      <c r="O239" s="78">
        <f>IF('3. Założenia'!$C$56="TAK",ROUND(O139*(1+$F239),2),ROUND(O139*(1+$F239),2)+ROUND(O130*($F239),2))</f>
        <v>0</v>
      </c>
      <c r="P239" s="78">
        <f>IF('3. Założenia'!$C$56="TAK",ROUND(P139*(1+$F239),2),ROUND(P139*(1+$F239),2)+ROUND(P130*($F239),2))</f>
        <v>0</v>
      </c>
      <c r="Q239" s="78">
        <f>IF('3. Założenia'!$C$56="TAK",ROUND(Q139*(1+$F239),2),ROUND(Q139*(1+$F239),2)+ROUND(Q130*($F239),2))</f>
        <v>0</v>
      </c>
      <c r="R239" s="78">
        <f>IF('3. Założenia'!$C$56="TAK",ROUND(R139*(1+$F239),2),ROUND(R139*(1+$F239),2)+ROUND(R130*($F239),2))</f>
        <v>0</v>
      </c>
      <c r="S239" s="78">
        <f>IF('3. Założenia'!$C$56="TAK",ROUND(S139*(1+$F239),2),ROUND(S139*(1+$F239),2)+ROUND(S130*($F239),2))</f>
        <v>0</v>
      </c>
      <c r="T239" s="78">
        <f>IF('3. Założenia'!$C$56="TAK",ROUND(T139*(1+$F239),2),ROUND(T139*(1+$F239),2)+ROUND(T130*($F239),2))</f>
        <v>0</v>
      </c>
      <c r="U239" s="78">
        <f>IF('3. Założenia'!$C$56="TAK",ROUND(U139*(1+$F239),2),ROUND(U139*(1+$F239),2)+ROUND(U130*($F239),2))</f>
        <v>0</v>
      </c>
      <c r="V239" s="78">
        <f>IF('3. Założenia'!$C$56="TAK",ROUND(V139*(1+$F239),2),ROUND(V139*(1+$F239),2)+ROUND(V130*($F239),2))</f>
        <v>0</v>
      </c>
      <c r="W239" s="78">
        <f>IF('3. Założenia'!$C$56="TAK",ROUND(W139*(1+$F239),2),ROUND(W139*(1+$F239),2)+ROUND(W130*($F239),2))</f>
        <v>0</v>
      </c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</row>
    <row r="240" spans="2:33">
      <c r="B240" s="423"/>
      <c r="C240" s="47"/>
      <c r="D240" s="39"/>
      <c r="E240" s="342" t="s">
        <v>526</v>
      </c>
      <c r="F240" s="349">
        <f>F140</f>
        <v>0</v>
      </c>
      <c r="G240" s="38" t="s">
        <v>164</v>
      </c>
      <c r="H240" s="351">
        <f t="shared" si="48"/>
        <v>0</v>
      </c>
      <c r="I240" s="78">
        <f>IF('3. Założenia'!$C$56="TAK",ROUND(I140*(1+$F240),2),ROUND(I140*(1+$F240),2)+ROUND(I131*($F240),2))</f>
        <v>0</v>
      </c>
      <c r="J240" s="78">
        <f>IF('3. Założenia'!$C$56="TAK",ROUND(J140*(1+$F240),2),ROUND(J140*(1+$F240),2)+ROUND(J131*($F240),2))</f>
        <v>0</v>
      </c>
      <c r="K240" s="78">
        <f>IF('3. Założenia'!$C$56="TAK",ROUND(K140*(1+$F240),2),ROUND(K140*(1+$F240),2)+ROUND(K131*($F240),2))</f>
        <v>0</v>
      </c>
      <c r="L240" s="78">
        <f>IF('3. Założenia'!$C$56="TAK",ROUND(L140*(1+$F240),2),ROUND(L140*(1+$F240),2)+ROUND(L131*($F240),2))</f>
        <v>0</v>
      </c>
      <c r="M240" s="78">
        <f>IF('3. Założenia'!$C$56="TAK",ROUND(M140*(1+$F240),2),ROUND(M140*(1+$F240),2)+ROUND(M131*($F240),2))</f>
        <v>0</v>
      </c>
      <c r="N240" s="78">
        <f>IF('3. Założenia'!$C$56="TAK",ROUND(N140*(1+$F240),2),ROUND(N140*(1+$F240),2)+ROUND(N131*($F240),2))</f>
        <v>0</v>
      </c>
      <c r="O240" s="78">
        <f>IF('3. Założenia'!$C$56="TAK",ROUND(O140*(1+$F240),2),ROUND(O140*(1+$F240),2)+ROUND(O131*($F240),2))</f>
        <v>0</v>
      </c>
      <c r="P240" s="78">
        <f>IF('3. Założenia'!$C$56="TAK",ROUND(P140*(1+$F240),2),ROUND(P140*(1+$F240),2)+ROUND(P131*($F240),2))</f>
        <v>0</v>
      </c>
      <c r="Q240" s="78">
        <f>IF('3. Założenia'!$C$56="TAK",ROUND(Q140*(1+$F240),2),ROUND(Q140*(1+$F240),2)+ROUND(Q131*($F240),2))</f>
        <v>0</v>
      </c>
      <c r="R240" s="78">
        <f>IF('3. Założenia'!$C$56="TAK",ROUND(R140*(1+$F240),2),ROUND(R140*(1+$F240),2)+ROUND(R131*($F240),2))</f>
        <v>0</v>
      </c>
      <c r="S240" s="78">
        <f>IF('3. Założenia'!$C$56="TAK",ROUND(S140*(1+$F240),2),ROUND(S140*(1+$F240),2)+ROUND(S131*($F240),2))</f>
        <v>0</v>
      </c>
      <c r="T240" s="78">
        <f>IF('3. Założenia'!$C$56="TAK",ROUND(T140*(1+$F240),2),ROUND(T140*(1+$F240),2)+ROUND(T131*($F240),2))</f>
        <v>0</v>
      </c>
      <c r="U240" s="78">
        <f>IF('3. Założenia'!$C$56="TAK",ROUND(U140*(1+$F240),2),ROUND(U140*(1+$F240),2)+ROUND(U131*($F240),2))</f>
        <v>0</v>
      </c>
      <c r="V240" s="78">
        <f>IF('3. Założenia'!$C$56="TAK",ROUND(V140*(1+$F240),2),ROUND(V140*(1+$F240),2)+ROUND(V131*($F240),2))</f>
        <v>0</v>
      </c>
      <c r="W240" s="78">
        <f>IF('3. Założenia'!$C$56="TAK",ROUND(W140*(1+$F240),2),ROUND(W140*(1+$F240),2)+ROUND(W131*($F240),2))</f>
        <v>0</v>
      </c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</row>
    <row r="241" spans="2:33">
      <c r="B241" s="320" t="str">
        <f>IF(H241=W38,"OK","do poprawy")</f>
        <v>OK</v>
      </c>
      <c r="C241" s="47"/>
      <c r="D241" s="39" t="s">
        <v>294</v>
      </c>
      <c r="E241" s="396" t="s">
        <v>288</v>
      </c>
      <c r="F241" s="397"/>
      <c r="G241" s="38" t="s">
        <v>164</v>
      </c>
      <c r="H241" s="74">
        <f t="shared" si="48"/>
        <v>0</v>
      </c>
      <c r="I241" s="78">
        <f t="shared" ref="I241:W241" si="81">I242+I243+I244</f>
        <v>0</v>
      </c>
      <c r="J241" s="78">
        <f t="shared" si="81"/>
        <v>0</v>
      </c>
      <c r="K241" s="78">
        <f t="shared" si="81"/>
        <v>0</v>
      </c>
      <c r="L241" s="78">
        <f t="shared" si="81"/>
        <v>0</v>
      </c>
      <c r="M241" s="78">
        <f t="shared" si="81"/>
        <v>0</v>
      </c>
      <c r="N241" s="78">
        <f t="shared" si="81"/>
        <v>0</v>
      </c>
      <c r="O241" s="78">
        <f t="shared" si="81"/>
        <v>0</v>
      </c>
      <c r="P241" s="78">
        <f t="shared" si="81"/>
        <v>0</v>
      </c>
      <c r="Q241" s="78">
        <f t="shared" si="81"/>
        <v>0</v>
      </c>
      <c r="R241" s="78">
        <f t="shared" si="81"/>
        <v>0</v>
      </c>
      <c r="S241" s="78">
        <f t="shared" si="81"/>
        <v>0</v>
      </c>
      <c r="T241" s="78">
        <f t="shared" si="81"/>
        <v>0</v>
      </c>
      <c r="U241" s="78">
        <f t="shared" si="81"/>
        <v>0</v>
      </c>
      <c r="V241" s="78">
        <f t="shared" si="81"/>
        <v>0</v>
      </c>
      <c r="W241" s="78">
        <f t="shared" si="81"/>
        <v>0</v>
      </c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</row>
    <row r="242" spans="2:33">
      <c r="B242" s="421"/>
      <c r="C242" s="47"/>
      <c r="D242" s="39"/>
      <c r="E242" s="342" t="s">
        <v>526</v>
      </c>
      <c r="F242" s="349">
        <f>F142</f>
        <v>0.23</v>
      </c>
      <c r="G242" s="38" t="s">
        <v>164</v>
      </c>
      <c r="H242" s="351">
        <f t="shared" si="48"/>
        <v>0</v>
      </c>
      <c r="I242" s="78">
        <f>IF('3. Założenia'!$C$56="TAK",ROUND(I142*(1+$F242),2),ROUND(I142*(1+$F242),2)+ROUND(I133*($F242),2))</f>
        <v>0</v>
      </c>
      <c r="J242" s="78">
        <f>IF('3. Założenia'!$C$56="TAK",ROUND(J142*(1+$F242),2),ROUND(J142*(1+$F242),2)+ROUND(J133*($F242),2))</f>
        <v>0</v>
      </c>
      <c r="K242" s="78">
        <f>IF('3. Założenia'!$C$56="TAK",ROUND(K142*(1+$F242),2),ROUND(K142*(1+$F242),2)+ROUND(K133*($F242),2))</f>
        <v>0</v>
      </c>
      <c r="L242" s="78">
        <f>IF('3. Założenia'!$C$56="TAK",ROUND(L142*(1+$F242),2),ROUND(L142*(1+$F242),2)+ROUND(L133*($F242),2))</f>
        <v>0</v>
      </c>
      <c r="M242" s="78">
        <f>IF('3. Założenia'!$C$56="TAK",ROUND(M142*(1+$F242),2),ROUND(M142*(1+$F242),2)+ROUND(M133*($F242),2))</f>
        <v>0</v>
      </c>
      <c r="N242" s="78">
        <f>IF('3. Założenia'!$C$56="TAK",ROUND(N142*(1+$F242),2),ROUND(N142*(1+$F242),2)+ROUND(N133*($F242),2))</f>
        <v>0</v>
      </c>
      <c r="O242" s="78">
        <f>IF('3. Założenia'!$C$56="TAK",ROUND(O142*(1+$F242),2),ROUND(O142*(1+$F242),2)+ROUND(O133*($F242),2))</f>
        <v>0</v>
      </c>
      <c r="P242" s="78">
        <f>IF('3. Założenia'!$C$56="TAK",ROUND(P142*(1+$F242),2),ROUND(P142*(1+$F242),2)+ROUND(P133*($F242),2))</f>
        <v>0</v>
      </c>
      <c r="Q242" s="78">
        <f>IF('3. Założenia'!$C$56="TAK",ROUND(Q142*(1+$F242),2),ROUND(Q142*(1+$F242),2)+ROUND(Q133*($F242),2))</f>
        <v>0</v>
      </c>
      <c r="R242" s="78">
        <f>IF('3. Założenia'!$C$56="TAK",ROUND(R142*(1+$F242),2),ROUND(R142*(1+$F242),2)+ROUND(R133*($F242),2))</f>
        <v>0</v>
      </c>
      <c r="S242" s="78">
        <f>IF('3. Założenia'!$C$56="TAK",ROUND(S142*(1+$F242),2),ROUND(S142*(1+$F242),2)+ROUND(S133*($F242),2))</f>
        <v>0</v>
      </c>
      <c r="T242" s="78">
        <f>IF('3. Założenia'!$C$56="TAK",ROUND(T142*(1+$F242),2),ROUND(T142*(1+$F242),2)+ROUND(T133*($F242),2))</f>
        <v>0</v>
      </c>
      <c r="U242" s="78">
        <f>IF('3. Założenia'!$C$56="TAK",ROUND(U142*(1+$F242),2),ROUND(U142*(1+$F242),2)+ROUND(U133*($F242),2))</f>
        <v>0</v>
      </c>
      <c r="V242" s="78">
        <f>IF('3. Założenia'!$C$56="TAK",ROUND(V142*(1+$F242),2),ROUND(V142*(1+$F242),2)+ROUND(V133*($F242),2))</f>
        <v>0</v>
      </c>
      <c r="W242" s="78">
        <f>IF('3. Założenia'!$C$56="TAK",ROUND(W142*(1+$F242),2),ROUND(W142*(1+$F242),2)+ROUND(W133*($F242),2))</f>
        <v>0</v>
      </c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</row>
    <row r="243" spans="2:33">
      <c r="B243" s="422"/>
      <c r="C243" s="47"/>
      <c r="D243" s="39"/>
      <c r="E243" s="342" t="s">
        <v>526</v>
      </c>
      <c r="F243" s="349">
        <f>F143</f>
        <v>0.08</v>
      </c>
      <c r="G243" s="38" t="s">
        <v>164</v>
      </c>
      <c r="H243" s="351">
        <f t="shared" si="48"/>
        <v>0</v>
      </c>
      <c r="I243" s="78">
        <f>IF('3. Założenia'!$C$56="TAK",ROUND(I143*(1+$F243),2),ROUND(I143*(1+$F243),2)+ROUND(I134*($F243),2))</f>
        <v>0</v>
      </c>
      <c r="J243" s="78">
        <f>IF('3. Założenia'!$C$56="TAK",ROUND(J143*(1+$F243),2),ROUND(J143*(1+$F243),2)+ROUND(J134*($F243),2))</f>
        <v>0</v>
      </c>
      <c r="K243" s="78">
        <f>IF('3. Założenia'!$C$56="TAK",ROUND(K143*(1+$F243),2),ROUND(K143*(1+$F243),2)+ROUND(K134*($F243),2))</f>
        <v>0</v>
      </c>
      <c r="L243" s="78">
        <f>IF('3. Założenia'!$C$56="TAK",ROUND(L143*(1+$F243),2),ROUND(L143*(1+$F243),2)+ROUND(L134*($F243),2))</f>
        <v>0</v>
      </c>
      <c r="M243" s="78">
        <f>IF('3. Założenia'!$C$56="TAK",ROUND(M143*(1+$F243),2),ROUND(M143*(1+$F243),2)+ROUND(M134*($F243),2))</f>
        <v>0</v>
      </c>
      <c r="N243" s="78">
        <f>IF('3. Założenia'!$C$56="TAK",ROUND(N143*(1+$F243),2),ROUND(N143*(1+$F243),2)+ROUND(N134*($F243),2))</f>
        <v>0</v>
      </c>
      <c r="O243" s="78">
        <f>IF('3. Założenia'!$C$56="TAK",ROUND(O143*(1+$F243),2),ROUND(O143*(1+$F243),2)+ROUND(O134*($F243),2))</f>
        <v>0</v>
      </c>
      <c r="P243" s="78">
        <f>IF('3. Założenia'!$C$56="TAK",ROUND(P143*(1+$F243),2),ROUND(P143*(1+$F243),2)+ROUND(P134*($F243),2))</f>
        <v>0</v>
      </c>
      <c r="Q243" s="78">
        <f>IF('3. Założenia'!$C$56="TAK",ROUND(Q143*(1+$F243),2),ROUND(Q143*(1+$F243),2)+ROUND(Q134*($F243),2))</f>
        <v>0</v>
      </c>
      <c r="R243" s="78">
        <f>IF('3. Założenia'!$C$56="TAK",ROUND(R143*(1+$F243),2),ROUND(R143*(1+$F243),2)+ROUND(R134*($F243),2))</f>
        <v>0</v>
      </c>
      <c r="S243" s="78">
        <f>IF('3. Założenia'!$C$56="TAK",ROUND(S143*(1+$F243),2),ROUND(S143*(1+$F243),2)+ROUND(S134*($F243),2))</f>
        <v>0</v>
      </c>
      <c r="T243" s="78">
        <f>IF('3. Założenia'!$C$56="TAK",ROUND(T143*(1+$F243),2),ROUND(T143*(1+$F243),2)+ROUND(T134*($F243),2))</f>
        <v>0</v>
      </c>
      <c r="U243" s="78">
        <f>IF('3. Założenia'!$C$56="TAK",ROUND(U143*(1+$F243),2),ROUND(U143*(1+$F243),2)+ROUND(U134*($F243),2))</f>
        <v>0</v>
      </c>
      <c r="V243" s="78">
        <f>IF('3. Założenia'!$C$56="TAK",ROUND(V143*(1+$F243),2),ROUND(V143*(1+$F243),2)+ROUND(V134*($F243),2))</f>
        <v>0</v>
      </c>
      <c r="W243" s="78">
        <f>IF('3. Założenia'!$C$56="TAK",ROUND(W143*(1+$F243),2),ROUND(W143*(1+$F243),2)+ROUND(W134*($F243),2))</f>
        <v>0</v>
      </c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</row>
    <row r="244" spans="2:33">
      <c r="B244" s="423"/>
      <c r="C244" s="47"/>
      <c r="D244" s="39"/>
      <c r="E244" s="342" t="s">
        <v>526</v>
      </c>
      <c r="F244" s="349">
        <f>F144</f>
        <v>0</v>
      </c>
      <c r="G244" s="38" t="s">
        <v>164</v>
      </c>
      <c r="H244" s="351">
        <f t="shared" si="48"/>
        <v>0</v>
      </c>
      <c r="I244" s="78">
        <f>IF('3. Założenia'!$C$56="TAK",ROUND(I144*(1+$F244),2),ROUND(I144*(1+$F244),2)+ROUND(I135*($F244),2))</f>
        <v>0</v>
      </c>
      <c r="J244" s="78">
        <f>IF('3. Założenia'!$C$56="TAK",ROUND(J144*(1+$F244),2),ROUND(J144*(1+$F244),2)+ROUND(J135*($F244),2))</f>
        <v>0</v>
      </c>
      <c r="K244" s="78">
        <f>IF('3. Założenia'!$C$56="TAK",ROUND(K144*(1+$F244),2),ROUND(K144*(1+$F244),2)+ROUND(K135*($F244),2))</f>
        <v>0</v>
      </c>
      <c r="L244" s="78">
        <f>IF('3. Założenia'!$C$56="TAK",ROUND(L144*(1+$F244),2),ROUND(L144*(1+$F244),2)+ROUND(L135*($F244),2))</f>
        <v>0</v>
      </c>
      <c r="M244" s="78">
        <f>IF('3. Założenia'!$C$56="TAK",ROUND(M144*(1+$F244),2),ROUND(M144*(1+$F244),2)+ROUND(M135*($F244),2))</f>
        <v>0</v>
      </c>
      <c r="N244" s="78">
        <f>IF('3. Założenia'!$C$56="TAK",ROUND(N144*(1+$F244),2),ROUND(N144*(1+$F244),2)+ROUND(N135*($F244),2))</f>
        <v>0</v>
      </c>
      <c r="O244" s="78">
        <f>IF('3. Założenia'!$C$56="TAK",ROUND(O144*(1+$F244),2),ROUND(O144*(1+$F244),2)+ROUND(O135*($F244),2))</f>
        <v>0</v>
      </c>
      <c r="P244" s="78">
        <f>IF('3. Założenia'!$C$56="TAK",ROUND(P144*(1+$F244),2),ROUND(P144*(1+$F244),2)+ROUND(P135*($F244),2))</f>
        <v>0</v>
      </c>
      <c r="Q244" s="78">
        <f>IF('3. Założenia'!$C$56="TAK",ROUND(Q144*(1+$F244),2),ROUND(Q144*(1+$F244),2)+ROUND(Q135*($F244),2))</f>
        <v>0</v>
      </c>
      <c r="R244" s="78">
        <f>IF('3. Założenia'!$C$56="TAK",ROUND(R144*(1+$F244),2),ROUND(R144*(1+$F244),2)+ROUND(R135*($F244),2))</f>
        <v>0</v>
      </c>
      <c r="S244" s="78">
        <f>IF('3. Założenia'!$C$56="TAK",ROUND(S144*(1+$F244),2),ROUND(S144*(1+$F244),2)+ROUND(S135*($F244),2))</f>
        <v>0</v>
      </c>
      <c r="T244" s="78">
        <f>IF('3. Założenia'!$C$56="TAK",ROUND(T144*(1+$F244),2),ROUND(T144*(1+$F244),2)+ROUND(T135*($F244),2))</f>
        <v>0</v>
      </c>
      <c r="U244" s="78">
        <f>IF('3. Założenia'!$C$56="TAK",ROUND(U144*(1+$F244),2),ROUND(U144*(1+$F244),2)+ROUND(U135*($F244),2))</f>
        <v>0</v>
      </c>
      <c r="V244" s="78">
        <f>IF('3. Założenia'!$C$56="TAK",ROUND(V144*(1+$F244),2),ROUND(V144*(1+$F244),2)+ROUND(V135*($F244),2))</f>
        <v>0</v>
      </c>
      <c r="W244" s="78">
        <f>IF('3. Założenia'!$C$56="TAK",ROUND(W144*(1+$F244),2),ROUND(W144*(1+$F244),2)+ROUND(W135*($F244),2))</f>
        <v>0</v>
      </c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</row>
    <row r="245" spans="2:33">
      <c r="B245" s="320" t="str">
        <f>IF(H245=J45,"OK","do poprawy")</f>
        <v>OK</v>
      </c>
      <c r="C245" s="47"/>
      <c r="D245" s="136">
        <v>6</v>
      </c>
      <c r="E245" s="430" t="s">
        <v>76</v>
      </c>
      <c r="F245" s="431"/>
      <c r="G245" s="137" t="s">
        <v>164</v>
      </c>
      <c r="H245" s="77">
        <f t="shared" si="48"/>
        <v>0</v>
      </c>
      <c r="I245" s="75">
        <f t="shared" ref="I245:W245" si="82">I150+I169+I188+I207+I226</f>
        <v>0</v>
      </c>
      <c r="J245" s="75">
        <f t="shared" si="82"/>
        <v>0</v>
      </c>
      <c r="K245" s="75">
        <f t="shared" si="82"/>
        <v>0</v>
      </c>
      <c r="L245" s="75">
        <f t="shared" si="82"/>
        <v>0</v>
      </c>
      <c r="M245" s="75">
        <f t="shared" si="82"/>
        <v>0</v>
      </c>
      <c r="N245" s="75">
        <f t="shared" si="82"/>
        <v>0</v>
      </c>
      <c r="O245" s="75">
        <f t="shared" si="82"/>
        <v>0</v>
      </c>
      <c r="P245" s="75">
        <f t="shared" si="82"/>
        <v>0</v>
      </c>
      <c r="Q245" s="75">
        <f t="shared" si="82"/>
        <v>0</v>
      </c>
      <c r="R245" s="75">
        <f t="shared" si="82"/>
        <v>0</v>
      </c>
      <c r="S245" s="75">
        <f t="shared" si="82"/>
        <v>0</v>
      </c>
      <c r="T245" s="75">
        <f t="shared" si="82"/>
        <v>0</v>
      </c>
      <c r="U245" s="75">
        <f t="shared" si="82"/>
        <v>0</v>
      </c>
      <c r="V245" s="75">
        <f t="shared" si="82"/>
        <v>0</v>
      </c>
      <c r="W245" s="75">
        <f t="shared" si="82"/>
        <v>0</v>
      </c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</row>
    <row r="246" spans="2:33">
      <c r="B246" s="318"/>
      <c r="C246" s="47"/>
      <c r="D246" s="41"/>
      <c r="E246" s="15"/>
      <c r="F246" s="15"/>
      <c r="G246" s="15"/>
      <c r="H246" s="205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</row>
    <row r="247" spans="2:33">
      <c r="B247" s="318"/>
      <c r="C247" s="47"/>
      <c r="D247" s="41"/>
      <c r="E247" s="15"/>
      <c r="F247" s="15"/>
      <c r="G247" s="15"/>
      <c r="H247" s="205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</row>
    <row r="248" spans="2:33">
      <c r="B248" s="343"/>
      <c r="C248" s="43"/>
      <c r="D248" s="45" t="s">
        <v>125</v>
      </c>
      <c r="E248" s="26"/>
      <c r="F248" s="26"/>
      <c r="G248" s="41"/>
      <c r="H248" s="41"/>
      <c r="I248" s="46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</row>
    <row r="249" spans="2:33">
      <c r="B249" s="343"/>
      <c r="C249" s="43"/>
      <c r="D249" s="33" t="s">
        <v>5</v>
      </c>
      <c r="E249" s="428" t="s">
        <v>139</v>
      </c>
      <c r="F249" s="428"/>
      <c r="G249" s="33" t="s">
        <v>90</v>
      </c>
      <c r="H249" s="63" t="s">
        <v>91</v>
      </c>
      <c r="I249" s="63">
        <f t="shared" ref="I249:W249" si="83">I265</f>
        <v>2024</v>
      </c>
      <c r="J249" s="63">
        <f t="shared" si="83"/>
        <v>2025</v>
      </c>
      <c r="K249" s="63">
        <f t="shared" si="83"/>
        <v>2026</v>
      </c>
      <c r="L249" s="63">
        <f t="shared" si="83"/>
        <v>2027</v>
      </c>
      <c r="M249" s="63">
        <f t="shared" si="83"/>
        <v>2028</v>
      </c>
      <c r="N249" s="63">
        <f t="shared" si="83"/>
        <v>2029</v>
      </c>
      <c r="O249" s="63">
        <f t="shared" si="83"/>
        <v>2030</v>
      </c>
      <c r="P249" s="63">
        <f t="shared" si="83"/>
        <v>2031</v>
      </c>
      <c r="Q249" s="63">
        <f t="shared" si="83"/>
        <v>2032</v>
      </c>
      <c r="R249" s="63">
        <f t="shared" si="83"/>
        <v>2033</v>
      </c>
      <c r="S249" s="63">
        <f t="shared" si="83"/>
        <v>2034</v>
      </c>
      <c r="T249" s="63">
        <f t="shared" si="83"/>
        <v>2035</v>
      </c>
      <c r="U249" s="63">
        <f t="shared" si="83"/>
        <v>2036</v>
      </c>
      <c r="V249" s="63">
        <f t="shared" si="83"/>
        <v>2037</v>
      </c>
      <c r="W249" s="63">
        <f t="shared" si="83"/>
        <v>2038</v>
      </c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</row>
    <row r="250" spans="2:33">
      <c r="B250" s="343"/>
      <c r="C250" s="43"/>
      <c r="D250" s="39" t="s">
        <v>21</v>
      </c>
      <c r="E250" s="427"/>
      <c r="F250" s="427"/>
      <c r="G250" s="38" t="s">
        <v>164</v>
      </c>
      <c r="H250" s="74">
        <f>SUM(I250:W250)</f>
        <v>0</v>
      </c>
      <c r="I250" s="282"/>
      <c r="J250" s="282"/>
      <c r="K250" s="282"/>
      <c r="L250" s="282"/>
      <c r="M250" s="282"/>
      <c r="N250" s="282"/>
      <c r="O250" s="282"/>
      <c r="P250" s="282"/>
      <c r="Q250" s="282"/>
      <c r="R250" s="282"/>
      <c r="S250" s="282"/>
      <c r="T250" s="282"/>
      <c r="U250" s="282"/>
      <c r="V250" s="282"/>
      <c r="W250" s="282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</row>
    <row r="251" spans="2:33">
      <c r="B251" s="343"/>
      <c r="C251" s="43"/>
      <c r="D251" s="39" t="s">
        <v>16</v>
      </c>
      <c r="E251" s="427"/>
      <c r="F251" s="427"/>
      <c r="G251" s="38" t="s">
        <v>164</v>
      </c>
      <c r="H251" s="74">
        <f t="shared" ref="H251:H260" si="84">SUM(I251:W251)</f>
        <v>0</v>
      </c>
      <c r="I251" s="282"/>
      <c r="J251" s="282"/>
      <c r="K251" s="282"/>
      <c r="L251" s="282"/>
      <c r="M251" s="282"/>
      <c r="N251" s="282"/>
      <c r="O251" s="282"/>
      <c r="P251" s="282"/>
      <c r="Q251" s="282"/>
      <c r="R251" s="282"/>
      <c r="S251" s="282"/>
      <c r="T251" s="282"/>
      <c r="U251" s="282"/>
      <c r="V251" s="282"/>
      <c r="W251" s="282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</row>
    <row r="252" spans="2:33">
      <c r="B252" s="343"/>
      <c r="C252" s="43"/>
      <c r="D252" s="39" t="s">
        <v>29</v>
      </c>
      <c r="E252" s="427"/>
      <c r="F252" s="427"/>
      <c r="G252" s="38" t="s">
        <v>164</v>
      </c>
      <c r="H252" s="74">
        <f t="shared" si="84"/>
        <v>0</v>
      </c>
      <c r="I252" s="282"/>
      <c r="J252" s="282"/>
      <c r="K252" s="282"/>
      <c r="L252" s="282"/>
      <c r="M252" s="282"/>
      <c r="N252" s="282"/>
      <c r="O252" s="282"/>
      <c r="P252" s="282"/>
      <c r="Q252" s="282"/>
      <c r="R252" s="282"/>
      <c r="S252" s="282"/>
      <c r="T252" s="282"/>
      <c r="U252" s="282"/>
      <c r="V252" s="282"/>
      <c r="W252" s="282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</row>
    <row r="253" spans="2:33">
      <c r="B253" s="343"/>
      <c r="C253" s="43"/>
      <c r="D253" s="39" t="s">
        <v>31</v>
      </c>
      <c r="E253" s="427"/>
      <c r="F253" s="427"/>
      <c r="G253" s="38" t="s">
        <v>164</v>
      </c>
      <c r="H253" s="74">
        <f t="shared" si="84"/>
        <v>0</v>
      </c>
      <c r="I253" s="282"/>
      <c r="J253" s="282"/>
      <c r="K253" s="282"/>
      <c r="L253" s="282"/>
      <c r="M253" s="282"/>
      <c r="N253" s="282"/>
      <c r="O253" s="282"/>
      <c r="P253" s="282"/>
      <c r="Q253" s="282"/>
      <c r="R253" s="282"/>
      <c r="S253" s="282"/>
      <c r="T253" s="282"/>
      <c r="U253" s="282"/>
      <c r="V253" s="282"/>
      <c r="W253" s="282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</row>
    <row r="254" spans="2:33">
      <c r="B254" s="343"/>
      <c r="C254" s="43"/>
      <c r="D254" s="39" t="s">
        <v>50</v>
      </c>
      <c r="E254" s="427"/>
      <c r="F254" s="427"/>
      <c r="G254" s="38" t="s">
        <v>164</v>
      </c>
      <c r="H254" s="74">
        <f t="shared" si="84"/>
        <v>0</v>
      </c>
      <c r="I254" s="282"/>
      <c r="J254" s="282"/>
      <c r="K254" s="282"/>
      <c r="L254" s="282"/>
      <c r="M254" s="282"/>
      <c r="N254" s="282"/>
      <c r="O254" s="282"/>
      <c r="P254" s="282"/>
      <c r="Q254" s="282"/>
      <c r="R254" s="282"/>
      <c r="S254" s="282"/>
      <c r="T254" s="282"/>
      <c r="U254" s="282"/>
      <c r="V254" s="282"/>
      <c r="W254" s="282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</row>
    <row r="255" spans="2:33">
      <c r="B255" s="343"/>
      <c r="C255" s="43"/>
      <c r="D255" s="39" t="s">
        <v>60</v>
      </c>
      <c r="E255" s="427"/>
      <c r="F255" s="427"/>
      <c r="G255" s="38" t="s">
        <v>164</v>
      </c>
      <c r="H255" s="74">
        <f t="shared" si="84"/>
        <v>0</v>
      </c>
      <c r="I255" s="282"/>
      <c r="J255" s="273"/>
      <c r="K255" s="273"/>
      <c r="L255" s="273"/>
      <c r="M255" s="273"/>
      <c r="N255" s="273"/>
      <c r="O255" s="273"/>
      <c r="P255" s="273"/>
      <c r="Q255" s="273"/>
      <c r="R255" s="273"/>
      <c r="S255" s="273"/>
      <c r="T255" s="273"/>
      <c r="U255" s="273"/>
      <c r="V255" s="273"/>
      <c r="W255" s="273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</row>
    <row r="256" spans="2:33">
      <c r="B256" s="343"/>
      <c r="C256" s="43"/>
      <c r="D256" s="39" t="s">
        <v>51</v>
      </c>
      <c r="E256" s="427"/>
      <c r="F256" s="427"/>
      <c r="G256" s="38" t="s">
        <v>164</v>
      </c>
      <c r="H256" s="74">
        <f t="shared" si="84"/>
        <v>0</v>
      </c>
      <c r="I256" s="282"/>
      <c r="J256" s="273"/>
      <c r="K256" s="273"/>
      <c r="L256" s="273"/>
      <c r="M256" s="273"/>
      <c r="N256" s="273"/>
      <c r="O256" s="273"/>
      <c r="P256" s="273"/>
      <c r="Q256" s="273"/>
      <c r="R256" s="273"/>
      <c r="S256" s="273"/>
      <c r="T256" s="273"/>
      <c r="U256" s="273"/>
      <c r="V256" s="273"/>
      <c r="W256" s="273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</row>
    <row r="257" spans="2:33">
      <c r="B257" s="343"/>
      <c r="C257" s="43"/>
      <c r="D257" s="39" t="s">
        <v>52</v>
      </c>
      <c r="E257" s="427"/>
      <c r="F257" s="427"/>
      <c r="G257" s="38" t="s">
        <v>164</v>
      </c>
      <c r="H257" s="74">
        <f t="shared" si="84"/>
        <v>0</v>
      </c>
      <c r="I257" s="282"/>
      <c r="J257" s="273"/>
      <c r="K257" s="273"/>
      <c r="L257" s="273"/>
      <c r="M257" s="273"/>
      <c r="N257" s="273"/>
      <c r="O257" s="273"/>
      <c r="P257" s="273"/>
      <c r="Q257" s="273"/>
      <c r="R257" s="273"/>
      <c r="S257" s="273"/>
      <c r="T257" s="273"/>
      <c r="U257" s="273"/>
      <c r="V257" s="273"/>
      <c r="W257" s="273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</row>
    <row r="258" spans="2:33">
      <c r="B258" s="343"/>
      <c r="C258" s="43"/>
      <c r="D258" s="39" t="s">
        <v>327</v>
      </c>
      <c r="E258" s="427"/>
      <c r="F258" s="427"/>
      <c r="G258" s="38" t="s">
        <v>164</v>
      </c>
      <c r="H258" s="74">
        <f t="shared" si="84"/>
        <v>0</v>
      </c>
      <c r="I258" s="282"/>
      <c r="J258" s="273"/>
      <c r="K258" s="273"/>
      <c r="L258" s="273"/>
      <c r="M258" s="273"/>
      <c r="N258" s="273"/>
      <c r="O258" s="273"/>
      <c r="P258" s="273"/>
      <c r="Q258" s="273"/>
      <c r="R258" s="273"/>
      <c r="S258" s="273"/>
      <c r="T258" s="273"/>
      <c r="U258" s="273"/>
      <c r="V258" s="273"/>
      <c r="W258" s="273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</row>
    <row r="259" spans="2:33">
      <c r="B259" s="343"/>
      <c r="C259" s="43"/>
      <c r="D259" s="39" t="s">
        <v>107</v>
      </c>
      <c r="E259" s="427"/>
      <c r="F259" s="427"/>
      <c r="G259" s="38" t="s">
        <v>164</v>
      </c>
      <c r="H259" s="74">
        <f t="shared" si="84"/>
        <v>0</v>
      </c>
      <c r="I259" s="282"/>
      <c r="J259" s="273"/>
      <c r="K259" s="273"/>
      <c r="L259" s="273"/>
      <c r="M259" s="273"/>
      <c r="N259" s="273"/>
      <c r="O259" s="273"/>
      <c r="P259" s="273"/>
      <c r="Q259" s="273"/>
      <c r="R259" s="273"/>
      <c r="S259" s="273"/>
      <c r="T259" s="273"/>
      <c r="U259" s="273"/>
      <c r="V259" s="273"/>
      <c r="W259" s="273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</row>
    <row r="260" spans="2:33">
      <c r="B260" s="343"/>
      <c r="C260" s="43"/>
      <c r="D260" s="39" t="s">
        <v>342</v>
      </c>
      <c r="E260" s="426" t="s">
        <v>76</v>
      </c>
      <c r="F260" s="426"/>
      <c r="G260" s="38" t="s">
        <v>164</v>
      </c>
      <c r="H260" s="74">
        <f t="shared" si="84"/>
        <v>0</v>
      </c>
      <c r="I260" s="293">
        <f t="shared" ref="I260:W260" si="85">SUM(I250:I259)</f>
        <v>0</v>
      </c>
      <c r="J260" s="293">
        <f t="shared" si="85"/>
        <v>0</v>
      </c>
      <c r="K260" s="293">
        <f t="shared" si="85"/>
        <v>0</v>
      </c>
      <c r="L260" s="293">
        <f t="shared" si="85"/>
        <v>0</v>
      </c>
      <c r="M260" s="293">
        <f t="shared" si="85"/>
        <v>0</v>
      </c>
      <c r="N260" s="293">
        <f t="shared" si="85"/>
        <v>0</v>
      </c>
      <c r="O260" s="293">
        <f t="shared" si="85"/>
        <v>0</v>
      </c>
      <c r="P260" s="293">
        <f t="shared" si="85"/>
        <v>0</v>
      </c>
      <c r="Q260" s="293">
        <f t="shared" si="85"/>
        <v>0</v>
      </c>
      <c r="R260" s="293">
        <f t="shared" si="85"/>
        <v>0</v>
      </c>
      <c r="S260" s="293">
        <f t="shared" si="85"/>
        <v>0</v>
      </c>
      <c r="T260" s="293">
        <f t="shared" si="85"/>
        <v>0</v>
      </c>
      <c r="U260" s="293">
        <f t="shared" si="85"/>
        <v>0</v>
      </c>
      <c r="V260" s="293">
        <f t="shared" si="85"/>
        <v>0</v>
      </c>
      <c r="W260" s="293">
        <f t="shared" si="85"/>
        <v>0</v>
      </c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</row>
    <row r="261" spans="2:33">
      <c r="B261" s="343"/>
      <c r="C261" s="43"/>
      <c r="D261" s="39" t="s">
        <v>368</v>
      </c>
      <c r="E261" s="426" t="s">
        <v>442</v>
      </c>
      <c r="F261" s="426"/>
      <c r="G261" s="38" t="s">
        <v>164</v>
      </c>
      <c r="H261" s="74">
        <f>SUM(I261:W261)</f>
        <v>0</v>
      </c>
      <c r="I261" s="77">
        <f>ROUND(I260*'4. Waloryzacja'!E19,0)</f>
        <v>0</v>
      </c>
      <c r="J261" s="75">
        <f>ROUND(J260*'4. Waloryzacja'!F19,0)</f>
        <v>0</v>
      </c>
      <c r="K261" s="75">
        <f>ROUND(K260*'4. Waloryzacja'!G19,0)</f>
        <v>0</v>
      </c>
      <c r="L261" s="75">
        <f>ROUND(L260*'4. Waloryzacja'!H19,0)</f>
        <v>0</v>
      </c>
      <c r="M261" s="75">
        <f>ROUND(M260*'4. Waloryzacja'!I19,0)</f>
        <v>0</v>
      </c>
      <c r="N261" s="75">
        <f>ROUND(N260*'4. Waloryzacja'!J19,0)</f>
        <v>0</v>
      </c>
      <c r="O261" s="75">
        <f>ROUND(O260*'4. Waloryzacja'!K19,0)</f>
        <v>0</v>
      </c>
      <c r="P261" s="75">
        <f>ROUND(P260*'4. Waloryzacja'!L19,0)</f>
        <v>0</v>
      </c>
      <c r="Q261" s="75">
        <f>ROUND(Q260*'4. Waloryzacja'!M19,0)</f>
        <v>0</v>
      </c>
      <c r="R261" s="75">
        <f>ROUND(R260*'4. Waloryzacja'!N19,0)</f>
        <v>0</v>
      </c>
      <c r="S261" s="75">
        <f>ROUND(S260*'4. Waloryzacja'!O19,0)</f>
        <v>0</v>
      </c>
      <c r="T261" s="75">
        <f>ROUND(T260*'4. Waloryzacja'!P19,0)</f>
        <v>0</v>
      </c>
      <c r="U261" s="75">
        <f>ROUND(U260*'4. Waloryzacja'!Q19,0)</f>
        <v>0</v>
      </c>
      <c r="V261" s="75">
        <f>ROUND(V260*'4. Waloryzacja'!R19,0)</f>
        <v>0</v>
      </c>
      <c r="W261" s="75">
        <f>ROUND(W260*'4. Waloryzacja'!S19,0)</f>
        <v>0</v>
      </c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</row>
    <row r="262" spans="2:33">
      <c r="B262" s="3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</row>
    <row r="263" spans="2:33">
      <c r="B263" s="3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</row>
    <row r="264" spans="2:33">
      <c r="B264" s="343"/>
      <c r="C264" s="43"/>
      <c r="D264" s="45" t="s">
        <v>124</v>
      </c>
      <c r="E264" s="26"/>
      <c r="F264" s="26"/>
      <c r="G264" s="41"/>
      <c r="H264" s="41"/>
      <c r="I264" s="46"/>
      <c r="J264" s="41"/>
      <c r="K264" s="41"/>
      <c r="L264" s="41"/>
      <c r="M264" s="41"/>
      <c r="N264" s="148"/>
      <c r="O264" s="76"/>
      <c r="P264" s="41"/>
      <c r="Q264" s="41"/>
      <c r="R264" s="41"/>
      <c r="S264" s="41"/>
      <c r="T264" s="41"/>
      <c r="U264" s="41"/>
      <c r="V264" s="41"/>
      <c r="W264" s="41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</row>
    <row r="265" spans="2:33">
      <c r="B265" s="343"/>
      <c r="C265" s="43"/>
      <c r="D265" s="33" t="s">
        <v>5</v>
      </c>
      <c r="E265" s="291" t="s">
        <v>139</v>
      </c>
      <c r="F265" s="33" t="s">
        <v>311</v>
      </c>
      <c r="G265" s="33" t="s">
        <v>90</v>
      </c>
      <c r="H265" s="63" t="s">
        <v>91</v>
      </c>
      <c r="I265" s="63">
        <f t="shared" ref="I265:W265" si="86">I49</f>
        <v>2024</v>
      </c>
      <c r="J265" s="63">
        <f t="shared" si="86"/>
        <v>2025</v>
      </c>
      <c r="K265" s="63">
        <f t="shared" si="86"/>
        <v>2026</v>
      </c>
      <c r="L265" s="63">
        <f t="shared" si="86"/>
        <v>2027</v>
      </c>
      <c r="M265" s="63">
        <f t="shared" si="86"/>
        <v>2028</v>
      </c>
      <c r="N265" s="63">
        <f t="shared" si="86"/>
        <v>2029</v>
      </c>
      <c r="O265" s="63">
        <f t="shared" si="86"/>
        <v>2030</v>
      </c>
      <c r="P265" s="63">
        <f t="shared" si="86"/>
        <v>2031</v>
      </c>
      <c r="Q265" s="63">
        <f t="shared" si="86"/>
        <v>2032</v>
      </c>
      <c r="R265" s="63">
        <f t="shared" si="86"/>
        <v>2033</v>
      </c>
      <c r="S265" s="63">
        <f t="shared" si="86"/>
        <v>2034</v>
      </c>
      <c r="T265" s="63">
        <f t="shared" si="86"/>
        <v>2035</v>
      </c>
      <c r="U265" s="63">
        <f t="shared" si="86"/>
        <v>2036</v>
      </c>
      <c r="V265" s="63">
        <f t="shared" si="86"/>
        <v>2037</v>
      </c>
      <c r="W265" s="63">
        <f t="shared" si="86"/>
        <v>2038</v>
      </c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</row>
    <row r="266" spans="2:33">
      <c r="B266" s="343"/>
      <c r="C266" s="43"/>
      <c r="D266" s="39" t="s">
        <v>21</v>
      </c>
      <c r="E266" s="290">
        <f t="shared" ref="E266:E275" si="87">E250</f>
        <v>0</v>
      </c>
      <c r="F266" s="295"/>
      <c r="G266" s="38" t="s">
        <v>164</v>
      </c>
      <c r="H266" s="74">
        <f>SUM(I266:W266)</f>
        <v>0</v>
      </c>
      <c r="I266" s="293">
        <f t="shared" ref="I266:W266" si="88">ROUND(I250*(1+$F$266),2)</f>
        <v>0</v>
      </c>
      <c r="J266" s="293">
        <f t="shared" si="88"/>
        <v>0</v>
      </c>
      <c r="K266" s="293">
        <f t="shared" si="88"/>
        <v>0</v>
      </c>
      <c r="L266" s="293">
        <f t="shared" si="88"/>
        <v>0</v>
      </c>
      <c r="M266" s="293">
        <f t="shared" si="88"/>
        <v>0</v>
      </c>
      <c r="N266" s="293">
        <f t="shared" si="88"/>
        <v>0</v>
      </c>
      <c r="O266" s="293">
        <f t="shared" si="88"/>
        <v>0</v>
      </c>
      <c r="P266" s="293">
        <f t="shared" si="88"/>
        <v>0</v>
      </c>
      <c r="Q266" s="293">
        <f t="shared" si="88"/>
        <v>0</v>
      </c>
      <c r="R266" s="293">
        <f t="shared" si="88"/>
        <v>0</v>
      </c>
      <c r="S266" s="293">
        <f t="shared" si="88"/>
        <v>0</v>
      </c>
      <c r="T266" s="293">
        <f t="shared" si="88"/>
        <v>0</v>
      </c>
      <c r="U266" s="293">
        <f t="shared" si="88"/>
        <v>0</v>
      </c>
      <c r="V266" s="293">
        <f t="shared" si="88"/>
        <v>0</v>
      </c>
      <c r="W266" s="293">
        <f t="shared" si="88"/>
        <v>0</v>
      </c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</row>
    <row r="267" spans="2:33">
      <c r="B267" s="343"/>
      <c r="C267" s="43"/>
      <c r="D267" s="39" t="s">
        <v>16</v>
      </c>
      <c r="E267" s="290">
        <f t="shared" si="87"/>
        <v>0</v>
      </c>
      <c r="F267" s="295"/>
      <c r="G267" s="38" t="s">
        <v>164</v>
      </c>
      <c r="H267" s="74">
        <f t="shared" ref="H267:H276" si="89">SUM(I267:W267)</f>
        <v>0</v>
      </c>
      <c r="I267" s="293">
        <f t="shared" ref="I267:W267" si="90">ROUND(I251*(1+$F$267),2)</f>
        <v>0</v>
      </c>
      <c r="J267" s="293">
        <f t="shared" si="90"/>
        <v>0</v>
      </c>
      <c r="K267" s="293">
        <f t="shared" si="90"/>
        <v>0</v>
      </c>
      <c r="L267" s="293">
        <f t="shared" si="90"/>
        <v>0</v>
      </c>
      <c r="M267" s="293">
        <f t="shared" si="90"/>
        <v>0</v>
      </c>
      <c r="N267" s="293">
        <f t="shared" si="90"/>
        <v>0</v>
      </c>
      <c r="O267" s="293">
        <f t="shared" si="90"/>
        <v>0</v>
      </c>
      <c r="P267" s="293">
        <f t="shared" si="90"/>
        <v>0</v>
      </c>
      <c r="Q267" s="293">
        <f t="shared" si="90"/>
        <v>0</v>
      </c>
      <c r="R267" s="293">
        <f t="shared" si="90"/>
        <v>0</v>
      </c>
      <c r="S267" s="293">
        <f t="shared" si="90"/>
        <v>0</v>
      </c>
      <c r="T267" s="293">
        <f t="shared" si="90"/>
        <v>0</v>
      </c>
      <c r="U267" s="293">
        <f t="shared" si="90"/>
        <v>0</v>
      </c>
      <c r="V267" s="293">
        <f t="shared" si="90"/>
        <v>0</v>
      </c>
      <c r="W267" s="293">
        <f t="shared" si="90"/>
        <v>0</v>
      </c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</row>
    <row r="268" spans="2:33">
      <c r="B268" s="343"/>
      <c r="C268" s="43"/>
      <c r="D268" s="39" t="s">
        <v>29</v>
      </c>
      <c r="E268" s="290">
        <f t="shared" si="87"/>
        <v>0</v>
      </c>
      <c r="F268" s="295"/>
      <c r="G268" s="38" t="s">
        <v>164</v>
      </c>
      <c r="H268" s="74">
        <f t="shared" si="89"/>
        <v>0</v>
      </c>
      <c r="I268" s="293">
        <f t="shared" ref="I268:W268" si="91">ROUND(I252*(1+$F$268),2)</f>
        <v>0</v>
      </c>
      <c r="J268" s="293">
        <f t="shared" si="91"/>
        <v>0</v>
      </c>
      <c r="K268" s="293">
        <f t="shared" si="91"/>
        <v>0</v>
      </c>
      <c r="L268" s="293">
        <f t="shared" si="91"/>
        <v>0</v>
      </c>
      <c r="M268" s="293">
        <f t="shared" si="91"/>
        <v>0</v>
      </c>
      <c r="N268" s="293">
        <f t="shared" si="91"/>
        <v>0</v>
      </c>
      <c r="O268" s="293">
        <f t="shared" si="91"/>
        <v>0</v>
      </c>
      <c r="P268" s="293">
        <f t="shared" si="91"/>
        <v>0</v>
      </c>
      <c r="Q268" s="293">
        <f t="shared" si="91"/>
        <v>0</v>
      </c>
      <c r="R268" s="293">
        <f t="shared" si="91"/>
        <v>0</v>
      </c>
      <c r="S268" s="293">
        <f t="shared" si="91"/>
        <v>0</v>
      </c>
      <c r="T268" s="293">
        <f t="shared" si="91"/>
        <v>0</v>
      </c>
      <c r="U268" s="293">
        <f t="shared" si="91"/>
        <v>0</v>
      </c>
      <c r="V268" s="293">
        <f t="shared" si="91"/>
        <v>0</v>
      </c>
      <c r="W268" s="293">
        <f t="shared" si="91"/>
        <v>0</v>
      </c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</row>
    <row r="269" spans="2:33" ht="12.75" customHeight="1">
      <c r="B269" s="343"/>
      <c r="C269" s="43"/>
      <c r="D269" s="39" t="s">
        <v>31</v>
      </c>
      <c r="E269" s="290">
        <f t="shared" si="87"/>
        <v>0</v>
      </c>
      <c r="F269" s="295"/>
      <c r="G269" s="38" t="s">
        <v>164</v>
      </c>
      <c r="H269" s="74">
        <f t="shared" si="89"/>
        <v>0</v>
      </c>
      <c r="I269" s="293">
        <f t="shared" ref="I269:W269" si="92">ROUND(I253*(1+$F$269),2)</f>
        <v>0</v>
      </c>
      <c r="J269" s="293">
        <f t="shared" si="92"/>
        <v>0</v>
      </c>
      <c r="K269" s="293">
        <f t="shared" si="92"/>
        <v>0</v>
      </c>
      <c r="L269" s="293">
        <f t="shared" si="92"/>
        <v>0</v>
      </c>
      <c r="M269" s="293">
        <f t="shared" si="92"/>
        <v>0</v>
      </c>
      <c r="N269" s="293">
        <f t="shared" si="92"/>
        <v>0</v>
      </c>
      <c r="O269" s="293">
        <f t="shared" si="92"/>
        <v>0</v>
      </c>
      <c r="P269" s="293">
        <f t="shared" si="92"/>
        <v>0</v>
      </c>
      <c r="Q269" s="293">
        <f t="shared" si="92"/>
        <v>0</v>
      </c>
      <c r="R269" s="293">
        <f t="shared" si="92"/>
        <v>0</v>
      </c>
      <c r="S269" s="293">
        <f t="shared" si="92"/>
        <v>0</v>
      </c>
      <c r="T269" s="293">
        <f t="shared" si="92"/>
        <v>0</v>
      </c>
      <c r="U269" s="293">
        <f t="shared" si="92"/>
        <v>0</v>
      </c>
      <c r="V269" s="293">
        <f t="shared" si="92"/>
        <v>0</v>
      </c>
      <c r="W269" s="293">
        <f t="shared" si="92"/>
        <v>0</v>
      </c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</row>
    <row r="270" spans="2:33">
      <c r="B270" s="343"/>
      <c r="C270" s="43"/>
      <c r="D270" s="39" t="s">
        <v>50</v>
      </c>
      <c r="E270" s="290">
        <f t="shared" si="87"/>
        <v>0</v>
      </c>
      <c r="F270" s="295"/>
      <c r="G270" s="38" t="s">
        <v>164</v>
      </c>
      <c r="H270" s="74">
        <f t="shared" si="89"/>
        <v>0</v>
      </c>
      <c r="I270" s="293">
        <f t="shared" ref="I270:W270" si="93">ROUND(I254*(1+$F$270),2)</f>
        <v>0</v>
      </c>
      <c r="J270" s="293">
        <f t="shared" si="93"/>
        <v>0</v>
      </c>
      <c r="K270" s="293">
        <f t="shared" si="93"/>
        <v>0</v>
      </c>
      <c r="L270" s="293">
        <f t="shared" si="93"/>
        <v>0</v>
      </c>
      <c r="M270" s="293">
        <f t="shared" si="93"/>
        <v>0</v>
      </c>
      <c r="N270" s="293">
        <f t="shared" si="93"/>
        <v>0</v>
      </c>
      <c r="O270" s="293">
        <f t="shared" si="93"/>
        <v>0</v>
      </c>
      <c r="P270" s="293">
        <f t="shared" si="93"/>
        <v>0</v>
      </c>
      <c r="Q270" s="293">
        <f t="shared" si="93"/>
        <v>0</v>
      </c>
      <c r="R270" s="293">
        <f t="shared" si="93"/>
        <v>0</v>
      </c>
      <c r="S270" s="293">
        <f t="shared" si="93"/>
        <v>0</v>
      </c>
      <c r="T270" s="293">
        <f t="shared" si="93"/>
        <v>0</v>
      </c>
      <c r="U270" s="293">
        <f t="shared" si="93"/>
        <v>0</v>
      </c>
      <c r="V270" s="293">
        <f t="shared" si="93"/>
        <v>0</v>
      </c>
      <c r="W270" s="293">
        <f t="shared" si="93"/>
        <v>0</v>
      </c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</row>
    <row r="271" spans="2:33">
      <c r="B271" s="343"/>
      <c r="C271" s="43"/>
      <c r="D271" s="39" t="s">
        <v>60</v>
      </c>
      <c r="E271" s="290">
        <f t="shared" si="87"/>
        <v>0</v>
      </c>
      <c r="F271" s="295"/>
      <c r="G271" s="38" t="s">
        <v>164</v>
      </c>
      <c r="H271" s="74">
        <f t="shared" si="89"/>
        <v>0</v>
      </c>
      <c r="I271" s="293">
        <f t="shared" ref="I271:W271" si="94">ROUND(I255*(1+$F$271),2)</f>
        <v>0</v>
      </c>
      <c r="J271" s="293">
        <f t="shared" si="94"/>
        <v>0</v>
      </c>
      <c r="K271" s="293">
        <f t="shared" si="94"/>
        <v>0</v>
      </c>
      <c r="L271" s="293">
        <f t="shared" si="94"/>
        <v>0</v>
      </c>
      <c r="M271" s="293">
        <f t="shared" si="94"/>
        <v>0</v>
      </c>
      <c r="N271" s="293">
        <f t="shared" si="94"/>
        <v>0</v>
      </c>
      <c r="O271" s="293">
        <f t="shared" si="94"/>
        <v>0</v>
      </c>
      <c r="P271" s="293">
        <f t="shared" si="94"/>
        <v>0</v>
      </c>
      <c r="Q271" s="293">
        <f t="shared" si="94"/>
        <v>0</v>
      </c>
      <c r="R271" s="293">
        <f t="shared" si="94"/>
        <v>0</v>
      </c>
      <c r="S271" s="293">
        <f t="shared" si="94"/>
        <v>0</v>
      </c>
      <c r="T271" s="293">
        <f t="shared" si="94"/>
        <v>0</v>
      </c>
      <c r="U271" s="293">
        <f t="shared" si="94"/>
        <v>0</v>
      </c>
      <c r="V271" s="293">
        <f t="shared" si="94"/>
        <v>0</v>
      </c>
      <c r="W271" s="293">
        <f t="shared" si="94"/>
        <v>0</v>
      </c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</row>
    <row r="272" spans="2:33">
      <c r="B272" s="343"/>
      <c r="C272" s="43"/>
      <c r="D272" s="39" t="s">
        <v>51</v>
      </c>
      <c r="E272" s="290">
        <f t="shared" si="87"/>
        <v>0</v>
      </c>
      <c r="F272" s="295"/>
      <c r="G272" s="38" t="s">
        <v>164</v>
      </c>
      <c r="H272" s="74">
        <f t="shared" si="89"/>
        <v>0</v>
      </c>
      <c r="I272" s="293">
        <f t="shared" ref="I272:W272" si="95">ROUND(I256*(1+$F$272),2)</f>
        <v>0</v>
      </c>
      <c r="J272" s="293">
        <f t="shared" si="95"/>
        <v>0</v>
      </c>
      <c r="K272" s="293">
        <f t="shared" si="95"/>
        <v>0</v>
      </c>
      <c r="L272" s="293">
        <f t="shared" si="95"/>
        <v>0</v>
      </c>
      <c r="M272" s="293">
        <f t="shared" si="95"/>
        <v>0</v>
      </c>
      <c r="N272" s="293">
        <f t="shared" si="95"/>
        <v>0</v>
      </c>
      <c r="O272" s="293">
        <f t="shared" si="95"/>
        <v>0</v>
      </c>
      <c r="P272" s="293">
        <f t="shared" si="95"/>
        <v>0</v>
      </c>
      <c r="Q272" s="293">
        <f t="shared" si="95"/>
        <v>0</v>
      </c>
      <c r="R272" s="293">
        <f t="shared" si="95"/>
        <v>0</v>
      </c>
      <c r="S272" s="293">
        <f t="shared" si="95"/>
        <v>0</v>
      </c>
      <c r="T272" s="293">
        <f t="shared" si="95"/>
        <v>0</v>
      </c>
      <c r="U272" s="293">
        <f t="shared" si="95"/>
        <v>0</v>
      </c>
      <c r="V272" s="293">
        <f t="shared" si="95"/>
        <v>0</v>
      </c>
      <c r="W272" s="293">
        <f t="shared" si="95"/>
        <v>0</v>
      </c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</row>
    <row r="273" spans="2:33">
      <c r="B273" s="343"/>
      <c r="C273" s="43"/>
      <c r="D273" s="39" t="s">
        <v>52</v>
      </c>
      <c r="E273" s="290">
        <f t="shared" si="87"/>
        <v>0</v>
      </c>
      <c r="F273" s="295"/>
      <c r="G273" s="38" t="s">
        <v>164</v>
      </c>
      <c r="H273" s="74">
        <f t="shared" si="89"/>
        <v>0</v>
      </c>
      <c r="I273" s="293">
        <f t="shared" ref="I273:W273" si="96">ROUND(I257*(1+$F$273),2)</f>
        <v>0</v>
      </c>
      <c r="J273" s="293">
        <f t="shared" si="96"/>
        <v>0</v>
      </c>
      <c r="K273" s="293">
        <f t="shared" si="96"/>
        <v>0</v>
      </c>
      <c r="L273" s="293">
        <f t="shared" si="96"/>
        <v>0</v>
      </c>
      <c r="M273" s="293">
        <f t="shared" si="96"/>
        <v>0</v>
      </c>
      <c r="N273" s="293">
        <f t="shared" si="96"/>
        <v>0</v>
      </c>
      <c r="O273" s="293">
        <f t="shared" si="96"/>
        <v>0</v>
      </c>
      <c r="P273" s="293">
        <f t="shared" si="96"/>
        <v>0</v>
      </c>
      <c r="Q273" s="293">
        <f t="shared" si="96"/>
        <v>0</v>
      </c>
      <c r="R273" s="293">
        <f t="shared" si="96"/>
        <v>0</v>
      </c>
      <c r="S273" s="293">
        <f t="shared" si="96"/>
        <v>0</v>
      </c>
      <c r="T273" s="293">
        <f t="shared" si="96"/>
        <v>0</v>
      </c>
      <c r="U273" s="293">
        <f t="shared" si="96"/>
        <v>0</v>
      </c>
      <c r="V273" s="293">
        <f t="shared" si="96"/>
        <v>0</v>
      </c>
      <c r="W273" s="293">
        <f t="shared" si="96"/>
        <v>0</v>
      </c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</row>
    <row r="274" spans="2:33">
      <c r="B274" s="343"/>
      <c r="C274" s="43"/>
      <c r="D274" s="39" t="s">
        <v>327</v>
      </c>
      <c r="E274" s="290">
        <f t="shared" si="87"/>
        <v>0</v>
      </c>
      <c r="F274" s="295"/>
      <c r="G274" s="38" t="s">
        <v>164</v>
      </c>
      <c r="H274" s="74">
        <f t="shared" si="89"/>
        <v>0</v>
      </c>
      <c r="I274" s="293">
        <f t="shared" ref="I274:W274" si="97">ROUND(I258*(1+$F$274),2)</f>
        <v>0</v>
      </c>
      <c r="J274" s="293">
        <f t="shared" si="97"/>
        <v>0</v>
      </c>
      <c r="K274" s="293">
        <f t="shared" si="97"/>
        <v>0</v>
      </c>
      <c r="L274" s="293">
        <f t="shared" si="97"/>
        <v>0</v>
      </c>
      <c r="M274" s="293">
        <f t="shared" si="97"/>
        <v>0</v>
      </c>
      <c r="N274" s="293">
        <f t="shared" si="97"/>
        <v>0</v>
      </c>
      <c r="O274" s="293">
        <f t="shared" si="97"/>
        <v>0</v>
      </c>
      <c r="P274" s="293">
        <f t="shared" si="97"/>
        <v>0</v>
      </c>
      <c r="Q274" s="293">
        <f t="shared" si="97"/>
        <v>0</v>
      </c>
      <c r="R274" s="293">
        <f t="shared" si="97"/>
        <v>0</v>
      </c>
      <c r="S274" s="293">
        <f t="shared" si="97"/>
        <v>0</v>
      </c>
      <c r="T274" s="293">
        <f t="shared" si="97"/>
        <v>0</v>
      </c>
      <c r="U274" s="293">
        <f t="shared" si="97"/>
        <v>0</v>
      </c>
      <c r="V274" s="293">
        <f t="shared" si="97"/>
        <v>0</v>
      </c>
      <c r="W274" s="293">
        <f t="shared" si="97"/>
        <v>0</v>
      </c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</row>
    <row r="275" spans="2:33">
      <c r="B275" s="343"/>
      <c r="C275" s="43"/>
      <c r="D275" s="39" t="s">
        <v>107</v>
      </c>
      <c r="E275" s="290">
        <f t="shared" si="87"/>
        <v>0</v>
      </c>
      <c r="F275" s="295"/>
      <c r="G275" s="38" t="s">
        <v>164</v>
      </c>
      <c r="H275" s="74">
        <f t="shared" si="89"/>
        <v>0</v>
      </c>
      <c r="I275" s="293">
        <f t="shared" ref="I275:W275" si="98">ROUND(I259*(1+$F$275),2)</f>
        <v>0</v>
      </c>
      <c r="J275" s="293">
        <f t="shared" si="98"/>
        <v>0</v>
      </c>
      <c r="K275" s="293">
        <f t="shared" si="98"/>
        <v>0</v>
      </c>
      <c r="L275" s="293">
        <f t="shared" si="98"/>
        <v>0</v>
      </c>
      <c r="M275" s="293">
        <f t="shared" si="98"/>
        <v>0</v>
      </c>
      <c r="N275" s="293">
        <f t="shared" si="98"/>
        <v>0</v>
      </c>
      <c r="O275" s="293">
        <f t="shared" si="98"/>
        <v>0</v>
      </c>
      <c r="P275" s="293">
        <f t="shared" si="98"/>
        <v>0</v>
      </c>
      <c r="Q275" s="293">
        <f t="shared" si="98"/>
        <v>0</v>
      </c>
      <c r="R275" s="293">
        <f t="shared" si="98"/>
        <v>0</v>
      </c>
      <c r="S275" s="293">
        <f t="shared" si="98"/>
        <v>0</v>
      </c>
      <c r="T275" s="293">
        <f t="shared" si="98"/>
        <v>0</v>
      </c>
      <c r="U275" s="293">
        <f t="shared" si="98"/>
        <v>0</v>
      </c>
      <c r="V275" s="293">
        <f t="shared" si="98"/>
        <v>0</v>
      </c>
      <c r="W275" s="293">
        <f t="shared" si="98"/>
        <v>0</v>
      </c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</row>
    <row r="276" spans="2:33">
      <c r="B276" s="343"/>
      <c r="C276" s="43"/>
      <c r="D276" s="39" t="s">
        <v>342</v>
      </c>
      <c r="E276" s="20" t="s">
        <v>76</v>
      </c>
      <c r="F276" s="294"/>
      <c r="G276" s="38" t="s">
        <v>164</v>
      </c>
      <c r="H276" s="74">
        <f t="shared" si="89"/>
        <v>0</v>
      </c>
      <c r="I276" s="293">
        <f>SUM(I266:I275)</f>
        <v>0</v>
      </c>
      <c r="J276" s="293">
        <f>SUM(J266:J275)</f>
        <v>0</v>
      </c>
      <c r="K276" s="292">
        <f t="shared" ref="K276:W276" si="99">SUM(K266:K270)</f>
        <v>0</v>
      </c>
      <c r="L276" s="292">
        <f t="shared" si="99"/>
        <v>0</v>
      </c>
      <c r="M276" s="292">
        <f t="shared" si="99"/>
        <v>0</v>
      </c>
      <c r="N276" s="292">
        <f t="shared" si="99"/>
        <v>0</v>
      </c>
      <c r="O276" s="292">
        <f t="shared" si="99"/>
        <v>0</v>
      </c>
      <c r="P276" s="292">
        <f t="shared" si="99"/>
        <v>0</v>
      </c>
      <c r="Q276" s="292">
        <f t="shared" si="99"/>
        <v>0</v>
      </c>
      <c r="R276" s="292">
        <f t="shared" si="99"/>
        <v>0</v>
      </c>
      <c r="S276" s="292">
        <f t="shared" si="99"/>
        <v>0</v>
      </c>
      <c r="T276" s="292">
        <f t="shared" si="99"/>
        <v>0</v>
      </c>
      <c r="U276" s="292">
        <f t="shared" si="99"/>
        <v>0</v>
      </c>
      <c r="V276" s="292">
        <f t="shared" si="99"/>
        <v>0</v>
      </c>
      <c r="W276" s="292">
        <f t="shared" si="99"/>
        <v>0</v>
      </c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</row>
    <row r="277" spans="2:33">
      <c r="B277" s="343"/>
      <c r="C277" s="43"/>
      <c r="D277" s="39" t="s">
        <v>368</v>
      </c>
      <c r="E277" s="20" t="s">
        <v>442</v>
      </c>
      <c r="F277" s="294"/>
      <c r="G277" s="38" t="s">
        <v>164</v>
      </c>
      <c r="H277" s="74">
        <f>SUM(I277:W277)</f>
        <v>0</v>
      </c>
      <c r="I277" s="77">
        <f>ROUND(I276*'4. Waloryzacja'!E19,0)</f>
        <v>0</v>
      </c>
      <c r="J277" s="77">
        <f>ROUND(J276*'4. Waloryzacja'!F19,0)</f>
        <v>0</v>
      </c>
      <c r="K277" s="77">
        <f>ROUND(K276*'4. Waloryzacja'!G19,0)</f>
        <v>0</v>
      </c>
      <c r="L277" s="77">
        <f>ROUND(L276*'4. Waloryzacja'!H19,0)</f>
        <v>0</v>
      </c>
      <c r="M277" s="77">
        <f>ROUND(M276*'4. Waloryzacja'!I19,0)</f>
        <v>0</v>
      </c>
      <c r="N277" s="77">
        <f>ROUND(N276*'4. Waloryzacja'!J19,0)</f>
        <v>0</v>
      </c>
      <c r="O277" s="77">
        <f>ROUND(O276*'4. Waloryzacja'!K19,0)</f>
        <v>0</v>
      </c>
      <c r="P277" s="77">
        <f>ROUND(P276*'4. Waloryzacja'!L19,0)</f>
        <v>0</v>
      </c>
      <c r="Q277" s="77">
        <f>ROUND(Q276*'4. Waloryzacja'!M19,0)</f>
        <v>0</v>
      </c>
      <c r="R277" s="77">
        <f>ROUND(R276*'4. Waloryzacja'!N19,0)</f>
        <v>0</v>
      </c>
      <c r="S277" s="77">
        <f>ROUND(S276*'4. Waloryzacja'!O19,0)</f>
        <v>0</v>
      </c>
      <c r="T277" s="77">
        <f>ROUND(T276*'4. Waloryzacja'!P19,0)</f>
        <v>0</v>
      </c>
      <c r="U277" s="77">
        <f>ROUND(U276*'4. Waloryzacja'!Q19,0)</f>
        <v>0</v>
      </c>
      <c r="V277" s="77">
        <f>ROUND(V276*'4. Waloryzacja'!R19,0)</f>
        <v>0</v>
      </c>
      <c r="W277" s="77">
        <f>ROUND(W276*'4. Waloryzacja'!S19,0)</f>
        <v>0</v>
      </c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</row>
    <row r="278" spans="2:33">
      <c r="B278" s="343"/>
      <c r="C278" s="43"/>
      <c r="D278" s="41"/>
      <c r="E278" s="15"/>
      <c r="F278" s="15"/>
      <c r="G278" s="15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</row>
    <row r="279" spans="2:33">
      <c r="B279" s="343"/>
      <c r="C279" s="343"/>
      <c r="D279" s="343"/>
      <c r="E279" s="343"/>
      <c r="F279" s="343"/>
      <c r="G279" s="343"/>
      <c r="H279" s="343"/>
      <c r="I279" s="343"/>
      <c r="J279" s="343"/>
      <c r="K279" s="343"/>
      <c r="L279" s="343"/>
      <c r="M279" s="343"/>
      <c r="N279" s="343"/>
      <c r="O279" s="343"/>
      <c r="P279" s="343"/>
      <c r="Q279" s="343"/>
      <c r="R279" s="343"/>
      <c r="S279" s="343"/>
      <c r="T279" s="343"/>
      <c r="U279" s="343"/>
      <c r="V279" s="343"/>
      <c r="W279" s="343"/>
      <c r="X279" s="343"/>
      <c r="Y279" s="19"/>
      <c r="Z279" s="19"/>
      <c r="AA279" s="19"/>
      <c r="AB279" s="19"/>
      <c r="AC279" s="19"/>
      <c r="AD279" s="19"/>
      <c r="AE279" s="19"/>
      <c r="AF279" s="19"/>
      <c r="AG279" s="19"/>
    </row>
    <row r="280" spans="2:33">
      <c r="B280" s="343"/>
      <c r="C280" s="343"/>
      <c r="D280" s="343"/>
      <c r="E280" s="343"/>
      <c r="F280" s="343"/>
      <c r="G280" s="343"/>
      <c r="H280" s="343"/>
      <c r="I280" s="343"/>
      <c r="J280" s="343"/>
      <c r="K280" s="343"/>
      <c r="L280" s="343"/>
      <c r="M280" s="343"/>
      <c r="N280" s="343"/>
      <c r="O280" s="343"/>
      <c r="P280" s="343"/>
      <c r="Q280" s="343"/>
      <c r="R280" s="343"/>
      <c r="S280" s="343"/>
      <c r="T280" s="343"/>
      <c r="U280" s="343"/>
      <c r="V280" s="343"/>
      <c r="W280" s="343"/>
      <c r="X280" s="343"/>
      <c r="Y280" s="19"/>
      <c r="Z280" s="19"/>
      <c r="AA280" s="19"/>
      <c r="AB280" s="19"/>
      <c r="AC280" s="19"/>
      <c r="AD280" s="19"/>
      <c r="AE280" s="19"/>
      <c r="AF280" s="19"/>
      <c r="AG280" s="19"/>
    </row>
    <row r="281" spans="2:33">
      <c r="B281" s="343"/>
      <c r="C281" s="343"/>
      <c r="D281" s="343"/>
      <c r="E281" s="343"/>
      <c r="F281" s="343"/>
      <c r="G281" s="343"/>
      <c r="H281" s="343"/>
      <c r="I281" s="343"/>
      <c r="J281" s="343"/>
      <c r="K281" s="343"/>
      <c r="L281" s="343"/>
      <c r="M281" s="343"/>
      <c r="N281" s="343"/>
      <c r="O281" s="343"/>
      <c r="P281" s="343"/>
      <c r="Q281" s="343"/>
      <c r="R281" s="343"/>
      <c r="S281" s="343"/>
      <c r="T281" s="343"/>
      <c r="U281" s="343"/>
      <c r="V281" s="343"/>
      <c r="W281" s="343"/>
      <c r="X281" s="343"/>
      <c r="Y281" s="19"/>
      <c r="Z281" s="19"/>
      <c r="AA281" s="19"/>
      <c r="AB281" s="19"/>
      <c r="AC281" s="19"/>
      <c r="AD281" s="19"/>
      <c r="AE281" s="19"/>
      <c r="AF281" s="19"/>
      <c r="AG281" s="19"/>
    </row>
    <row r="282" spans="2:33">
      <c r="B282" s="343"/>
      <c r="C282" s="343"/>
      <c r="D282" s="343"/>
      <c r="E282" s="343"/>
      <c r="F282" s="343"/>
      <c r="G282" s="343"/>
      <c r="H282" s="343"/>
      <c r="I282" s="343"/>
      <c r="J282" s="343"/>
      <c r="K282" s="343"/>
      <c r="L282" s="343"/>
      <c r="M282" s="343"/>
      <c r="N282" s="343"/>
      <c r="O282" s="343"/>
      <c r="P282" s="343"/>
      <c r="Q282" s="343"/>
      <c r="R282" s="343"/>
      <c r="S282" s="343"/>
      <c r="T282" s="343"/>
      <c r="U282" s="343"/>
      <c r="V282" s="343"/>
      <c r="W282" s="343"/>
      <c r="X282" s="343"/>
      <c r="Y282" s="19"/>
      <c r="Z282" s="19"/>
      <c r="AA282" s="19"/>
      <c r="AB282" s="19"/>
      <c r="AC282" s="19"/>
      <c r="AD282" s="19"/>
      <c r="AE282" s="19"/>
      <c r="AF282" s="19"/>
      <c r="AG282" s="19"/>
    </row>
    <row r="283" spans="2:33">
      <c r="B283" s="343"/>
      <c r="C283" s="343"/>
      <c r="D283" s="343"/>
      <c r="E283" s="343"/>
      <c r="F283" s="343"/>
      <c r="G283" s="343"/>
      <c r="H283" s="343"/>
      <c r="I283" s="343"/>
      <c r="J283" s="343"/>
      <c r="K283" s="343"/>
      <c r="L283" s="343"/>
      <c r="M283" s="343"/>
      <c r="N283" s="343"/>
      <c r="O283" s="343"/>
      <c r="P283" s="343"/>
      <c r="Q283" s="343"/>
      <c r="R283" s="343"/>
      <c r="S283" s="343"/>
      <c r="T283" s="343"/>
      <c r="U283" s="343"/>
      <c r="V283" s="343"/>
      <c r="W283" s="343"/>
      <c r="X283" s="343"/>
      <c r="Y283" s="19"/>
      <c r="Z283" s="19"/>
      <c r="AA283" s="19"/>
      <c r="AB283" s="19"/>
      <c r="AC283" s="19"/>
      <c r="AD283" s="19"/>
      <c r="AE283" s="19"/>
      <c r="AF283" s="19"/>
      <c r="AG283" s="19"/>
    </row>
    <row r="284" spans="2:33" ht="12.75" customHeight="1">
      <c r="B284" s="343"/>
      <c r="C284" s="343"/>
      <c r="D284" s="343"/>
      <c r="E284" s="343"/>
      <c r="F284" s="343"/>
      <c r="G284" s="343"/>
      <c r="H284" s="343"/>
      <c r="I284" s="343"/>
      <c r="J284" s="343"/>
      <c r="K284" s="343"/>
      <c r="L284" s="343"/>
      <c r="M284" s="343"/>
      <c r="N284" s="343"/>
      <c r="O284" s="343"/>
      <c r="P284" s="343"/>
      <c r="Q284" s="343"/>
      <c r="R284" s="343"/>
      <c r="S284" s="343"/>
      <c r="T284" s="343"/>
      <c r="U284" s="343"/>
      <c r="V284" s="343"/>
      <c r="W284" s="343"/>
      <c r="X284" s="343"/>
      <c r="Y284" s="19"/>
      <c r="Z284" s="19"/>
      <c r="AA284" s="19"/>
      <c r="AB284" s="19"/>
      <c r="AC284" s="19"/>
      <c r="AD284" s="19"/>
      <c r="AE284" s="19"/>
      <c r="AF284" s="19"/>
      <c r="AG284" s="19"/>
    </row>
    <row r="285" spans="2:33">
      <c r="B285" s="343"/>
      <c r="C285" s="343"/>
      <c r="D285" s="343"/>
      <c r="E285" s="343"/>
      <c r="F285" s="343"/>
      <c r="G285" s="343"/>
      <c r="H285" s="343"/>
      <c r="I285" s="343"/>
      <c r="J285" s="343"/>
      <c r="K285" s="343"/>
      <c r="L285" s="343"/>
      <c r="M285" s="343"/>
      <c r="N285" s="343"/>
      <c r="O285" s="343"/>
      <c r="P285" s="343"/>
      <c r="Q285" s="343"/>
      <c r="R285" s="343"/>
      <c r="S285" s="343"/>
      <c r="T285" s="343"/>
      <c r="U285" s="343"/>
      <c r="V285" s="343"/>
      <c r="W285" s="343"/>
      <c r="X285" s="343"/>
      <c r="Y285" s="19"/>
      <c r="Z285" s="19"/>
      <c r="AA285" s="19"/>
      <c r="AB285" s="19"/>
      <c r="AC285" s="19"/>
      <c r="AD285" s="19"/>
      <c r="AE285" s="19"/>
      <c r="AF285" s="19"/>
      <c r="AG285" s="19"/>
    </row>
    <row r="286" spans="2:33">
      <c r="B286" s="343"/>
      <c r="C286" s="343"/>
      <c r="D286" s="343"/>
      <c r="E286" s="343"/>
      <c r="F286" s="343"/>
      <c r="G286" s="343"/>
      <c r="H286" s="343"/>
      <c r="I286" s="343"/>
      <c r="J286" s="343"/>
      <c r="K286" s="343"/>
      <c r="L286" s="343"/>
      <c r="M286" s="343"/>
      <c r="N286" s="343"/>
      <c r="O286" s="343"/>
      <c r="P286" s="343"/>
      <c r="Q286" s="343"/>
      <c r="R286" s="343"/>
      <c r="S286" s="343"/>
      <c r="T286" s="343"/>
      <c r="U286" s="343"/>
      <c r="V286" s="343"/>
      <c r="W286" s="343"/>
      <c r="X286" s="343"/>
      <c r="Y286" s="19"/>
      <c r="Z286" s="19"/>
      <c r="AA286" s="19"/>
      <c r="AB286" s="19"/>
      <c r="AC286" s="19"/>
      <c r="AD286" s="19"/>
      <c r="AE286" s="19"/>
      <c r="AF286" s="19"/>
      <c r="AG286" s="19"/>
    </row>
    <row r="287" spans="2:33">
      <c r="B287" s="343"/>
      <c r="C287" s="343"/>
      <c r="D287" s="343"/>
      <c r="E287" s="343"/>
      <c r="F287" s="343"/>
      <c r="G287" s="343"/>
      <c r="H287" s="343"/>
      <c r="I287" s="343"/>
      <c r="J287" s="343"/>
      <c r="K287" s="343"/>
      <c r="L287" s="343"/>
      <c r="M287" s="343"/>
      <c r="N287" s="343"/>
      <c r="O287" s="343"/>
      <c r="P287" s="343"/>
      <c r="Q287" s="343"/>
      <c r="R287" s="343"/>
      <c r="S287" s="343"/>
      <c r="T287" s="343"/>
      <c r="U287" s="343"/>
      <c r="V287" s="343"/>
      <c r="W287" s="343"/>
      <c r="X287" s="343"/>
      <c r="Y287" s="19"/>
      <c r="Z287" s="19"/>
      <c r="AA287" s="19"/>
      <c r="AB287" s="19"/>
      <c r="AC287" s="19"/>
      <c r="AD287" s="19"/>
      <c r="AE287" s="19"/>
      <c r="AF287" s="19"/>
      <c r="AG287" s="19"/>
    </row>
    <row r="288" spans="2:33">
      <c r="B288" s="343"/>
      <c r="C288" s="343"/>
      <c r="D288" s="343"/>
      <c r="E288" s="343"/>
      <c r="F288" s="343"/>
      <c r="G288" s="343"/>
      <c r="H288" s="343"/>
      <c r="I288" s="343"/>
      <c r="J288" s="343"/>
      <c r="K288" s="343"/>
      <c r="L288" s="343"/>
      <c r="M288" s="343"/>
      <c r="N288" s="343"/>
      <c r="O288" s="343"/>
      <c r="P288" s="343"/>
      <c r="Q288" s="343"/>
      <c r="R288" s="343"/>
      <c r="S288" s="343"/>
      <c r="T288" s="343"/>
      <c r="U288" s="343"/>
      <c r="V288" s="343"/>
      <c r="W288" s="343"/>
      <c r="X288" s="343"/>
      <c r="Y288" s="19"/>
      <c r="Z288" s="19"/>
      <c r="AA288" s="19"/>
      <c r="AB288" s="19"/>
      <c r="AC288" s="19"/>
      <c r="AD288" s="19"/>
      <c r="AE288" s="19"/>
      <c r="AF288" s="19"/>
      <c r="AG288" s="19"/>
    </row>
    <row r="289" spans="2:33">
      <c r="B289" s="343"/>
      <c r="C289" s="343"/>
      <c r="D289" s="343"/>
      <c r="E289" s="343"/>
      <c r="F289" s="343"/>
      <c r="G289" s="343"/>
      <c r="H289" s="343"/>
      <c r="I289" s="343"/>
      <c r="J289" s="343"/>
      <c r="K289" s="343"/>
      <c r="L289" s="343"/>
      <c r="M289" s="343"/>
      <c r="N289" s="343"/>
      <c r="O289" s="343"/>
      <c r="P289" s="343"/>
      <c r="Q289" s="343"/>
      <c r="R289" s="343"/>
      <c r="S289" s="343"/>
      <c r="T289" s="343"/>
      <c r="U289" s="343"/>
      <c r="V289" s="343"/>
      <c r="W289" s="343"/>
      <c r="X289" s="343"/>
      <c r="Y289" s="19"/>
      <c r="Z289" s="19"/>
      <c r="AA289" s="19"/>
      <c r="AB289" s="19"/>
      <c r="AC289" s="19"/>
      <c r="AD289" s="19"/>
      <c r="AE289" s="19"/>
      <c r="AF289" s="19"/>
      <c r="AG289" s="19"/>
    </row>
    <row r="290" spans="2:33">
      <c r="B290" s="343"/>
      <c r="C290" s="343"/>
      <c r="D290" s="343"/>
      <c r="E290" s="343"/>
      <c r="F290" s="343"/>
      <c r="G290" s="343"/>
      <c r="H290" s="343"/>
      <c r="I290" s="343"/>
      <c r="J290" s="343"/>
      <c r="K290" s="343"/>
      <c r="L290" s="343"/>
      <c r="M290" s="343"/>
      <c r="N290" s="343"/>
      <c r="O290" s="343"/>
      <c r="P290" s="343"/>
      <c r="Q290" s="343"/>
      <c r="R290" s="343"/>
      <c r="S290" s="343"/>
      <c r="T290" s="343"/>
      <c r="U290" s="343"/>
      <c r="V290" s="343"/>
      <c r="W290" s="343"/>
      <c r="X290" s="343"/>
      <c r="Y290" s="19"/>
      <c r="Z290" s="19"/>
      <c r="AA290" s="19"/>
      <c r="AB290" s="19"/>
      <c r="AC290" s="19"/>
      <c r="AD290" s="19"/>
      <c r="AE290" s="19"/>
      <c r="AF290" s="19"/>
      <c r="AG290" s="19"/>
    </row>
    <row r="291" spans="2:33">
      <c r="B291" s="343"/>
      <c r="C291" s="343"/>
      <c r="D291" s="343"/>
      <c r="E291" s="343"/>
      <c r="F291" s="343"/>
      <c r="G291" s="343"/>
      <c r="H291" s="343"/>
      <c r="I291" s="343"/>
      <c r="J291" s="343"/>
      <c r="K291" s="343"/>
      <c r="L291" s="343"/>
      <c r="M291" s="343"/>
      <c r="N291" s="343"/>
      <c r="O291" s="343"/>
      <c r="P291" s="343"/>
      <c r="Q291" s="343"/>
      <c r="R291" s="343"/>
      <c r="S291" s="343"/>
      <c r="T291" s="343"/>
      <c r="U291" s="343"/>
      <c r="V291" s="343"/>
      <c r="W291" s="343"/>
      <c r="X291" s="343"/>
      <c r="Y291" s="19"/>
      <c r="Z291" s="19"/>
      <c r="AA291" s="19"/>
      <c r="AB291" s="19"/>
      <c r="AC291" s="19"/>
      <c r="AD291" s="19"/>
      <c r="AE291" s="19"/>
      <c r="AF291" s="19"/>
      <c r="AG291" s="19"/>
    </row>
    <row r="292" spans="2:33">
      <c r="B292" s="343"/>
      <c r="C292" s="343"/>
      <c r="D292" s="343"/>
      <c r="E292" s="343"/>
      <c r="F292" s="343"/>
      <c r="G292" s="343"/>
      <c r="H292" s="343"/>
      <c r="I292" s="343"/>
      <c r="J292" s="343"/>
      <c r="K292" s="343"/>
      <c r="L292" s="343"/>
      <c r="M292" s="343"/>
      <c r="N292" s="343"/>
      <c r="O292" s="343"/>
      <c r="P292" s="343"/>
      <c r="Q292" s="343"/>
      <c r="R292" s="343"/>
      <c r="S292" s="343"/>
      <c r="T292" s="343"/>
      <c r="U292" s="343"/>
      <c r="V292" s="343"/>
      <c r="W292" s="343"/>
      <c r="X292" s="343"/>
      <c r="Y292" s="19"/>
      <c r="Z292" s="19"/>
      <c r="AA292" s="19"/>
      <c r="AB292" s="19"/>
      <c r="AC292" s="19"/>
      <c r="AD292" s="19"/>
      <c r="AE292" s="19"/>
      <c r="AF292" s="19"/>
      <c r="AG292" s="19"/>
    </row>
  </sheetData>
  <mergeCells count="170">
    <mergeCell ref="H47:M47"/>
    <mergeCell ref="B138:B140"/>
    <mergeCell ref="B142:B144"/>
    <mergeCell ref="B95:B97"/>
    <mergeCell ref="B100:B102"/>
    <mergeCell ref="B104:B106"/>
    <mergeCell ref="B110:B112"/>
    <mergeCell ref="B114:B116"/>
    <mergeCell ref="B119:B121"/>
    <mergeCell ref="B123:B125"/>
    <mergeCell ref="B129:B131"/>
    <mergeCell ref="B133:B135"/>
    <mergeCell ref="B53:B55"/>
    <mergeCell ref="B57:B59"/>
    <mergeCell ref="B62:B64"/>
    <mergeCell ref="B66:B68"/>
    <mergeCell ref="B72:B74"/>
    <mergeCell ref="B76:B78"/>
    <mergeCell ref="B81:B83"/>
    <mergeCell ref="B85:B87"/>
    <mergeCell ref="B91:B93"/>
    <mergeCell ref="E51:F51"/>
    <mergeCell ref="E52:F52"/>
    <mergeCell ref="E56:F56"/>
    <mergeCell ref="E236:F236"/>
    <mergeCell ref="E237:F237"/>
    <mergeCell ref="E241:F241"/>
    <mergeCell ref="E245:F245"/>
    <mergeCell ref="E213:F213"/>
    <mergeCell ref="E217:F217"/>
    <mergeCell ref="E218:F218"/>
    <mergeCell ref="E222:F222"/>
    <mergeCell ref="E227:F227"/>
    <mergeCell ref="E226:F226"/>
    <mergeCell ref="E228:F228"/>
    <mergeCell ref="E232:F232"/>
    <mergeCell ref="D149:F149"/>
    <mergeCell ref="E150:F150"/>
    <mergeCell ref="E151:F151"/>
    <mergeCell ref="E152:F152"/>
    <mergeCell ref="E156:F156"/>
    <mergeCell ref="E161:F161"/>
    <mergeCell ref="E160:F160"/>
    <mergeCell ref="E75:F75"/>
    <mergeCell ref="E79:F79"/>
    <mergeCell ref="E99:F99"/>
    <mergeCell ref="E103:F103"/>
    <mergeCell ref="E137:F137"/>
    <mergeCell ref="E141:F141"/>
    <mergeCell ref="E145:F145"/>
    <mergeCell ref="E128:F128"/>
    <mergeCell ref="E132:F132"/>
    <mergeCell ref="E136:F136"/>
    <mergeCell ref="E107:F107"/>
    <mergeCell ref="E108:F108"/>
    <mergeCell ref="E109:F109"/>
    <mergeCell ref="E80:F80"/>
    <mergeCell ref="E84:F84"/>
    <mergeCell ref="E88:F88"/>
    <mergeCell ref="E89:F89"/>
    <mergeCell ref="E198:F198"/>
    <mergeCell ref="E199:F199"/>
    <mergeCell ref="E203:F203"/>
    <mergeCell ref="E208:F208"/>
    <mergeCell ref="E207:F207"/>
    <mergeCell ref="E209:F209"/>
    <mergeCell ref="E165:F165"/>
    <mergeCell ref="E171:F171"/>
    <mergeCell ref="E175:F175"/>
    <mergeCell ref="E179:F179"/>
    <mergeCell ref="E194:F194"/>
    <mergeCell ref="E169:F169"/>
    <mergeCell ref="E170:F170"/>
    <mergeCell ref="E189:F189"/>
    <mergeCell ref="E188:F188"/>
    <mergeCell ref="E190:F190"/>
    <mergeCell ref="E180:F180"/>
    <mergeCell ref="E184:F184"/>
    <mergeCell ref="E10:F10"/>
    <mergeCell ref="E11:F11"/>
    <mergeCell ref="E12:F12"/>
    <mergeCell ref="E13:F13"/>
    <mergeCell ref="E14:F14"/>
    <mergeCell ref="E15:F15"/>
    <mergeCell ref="E60:F60"/>
    <mergeCell ref="E61:F61"/>
    <mergeCell ref="E71:F71"/>
    <mergeCell ref="E70:F70"/>
    <mergeCell ref="E69:F69"/>
    <mergeCell ref="D49:E49"/>
    <mergeCell ref="E50:F50"/>
    <mergeCell ref="E65:F65"/>
    <mergeCell ref="E90:F90"/>
    <mergeCell ref="E94:F94"/>
    <mergeCell ref="E98:F98"/>
    <mergeCell ref="E113:F113"/>
    <mergeCell ref="E117:F117"/>
    <mergeCell ref="E118:F118"/>
    <mergeCell ref="E122:F122"/>
    <mergeCell ref="E126:F126"/>
    <mergeCell ref="E127:F127"/>
    <mergeCell ref="E249:F249"/>
    <mergeCell ref="E43:F43"/>
    <mergeCell ref="E45:F45"/>
    <mergeCell ref="E16:F16"/>
    <mergeCell ref="E23:F23"/>
    <mergeCell ref="E30:F30"/>
    <mergeCell ref="E37:F37"/>
    <mergeCell ref="E44:F44"/>
    <mergeCell ref="E36:F36"/>
    <mergeCell ref="E38:F38"/>
    <mergeCell ref="E39:F39"/>
    <mergeCell ref="E41:F41"/>
    <mergeCell ref="E42:F42"/>
    <mergeCell ref="E29:F29"/>
    <mergeCell ref="E31:F31"/>
    <mergeCell ref="E32:F32"/>
    <mergeCell ref="E33:F33"/>
    <mergeCell ref="E34:F34"/>
    <mergeCell ref="E35:F35"/>
    <mergeCell ref="E24:F24"/>
    <mergeCell ref="E25:F25"/>
    <mergeCell ref="E26:F26"/>
    <mergeCell ref="E27:F27"/>
    <mergeCell ref="E28:F28"/>
    <mergeCell ref="E260:F260"/>
    <mergeCell ref="E261:F261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B242:B244"/>
    <mergeCell ref="B238:B240"/>
    <mergeCell ref="B233:B235"/>
    <mergeCell ref="B229:B231"/>
    <mergeCell ref="B223:B225"/>
    <mergeCell ref="B219:B221"/>
    <mergeCell ref="B214:B216"/>
    <mergeCell ref="B210:B212"/>
    <mergeCell ref="B204:B206"/>
    <mergeCell ref="R7:W7"/>
    <mergeCell ref="R8:T8"/>
    <mergeCell ref="U8:W8"/>
    <mergeCell ref="O8:Q8"/>
    <mergeCell ref="L8:N8"/>
    <mergeCell ref="L7:Q7"/>
    <mergeCell ref="B153:B155"/>
    <mergeCell ref="B200:B202"/>
    <mergeCell ref="B195:B197"/>
    <mergeCell ref="B185:B187"/>
    <mergeCell ref="B181:B183"/>
    <mergeCell ref="B176:B178"/>
    <mergeCell ref="B172:B174"/>
    <mergeCell ref="B166:B168"/>
    <mergeCell ref="B162:B164"/>
    <mergeCell ref="B157:B159"/>
    <mergeCell ref="B191:B193"/>
    <mergeCell ref="E40:F40"/>
    <mergeCell ref="E17:F17"/>
    <mergeCell ref="E18:F18"/>
    <mergeCell ref="E19:F19"/>
    <mergeCell ref="E20:F20"/>
    <mergeCell ref="E21:F21"/>
    <mergeCell ref="E22:F22"/>
  </mergeCells>
  <phoneticPr fontId="1" type="noConversion"/>
  <conditionalFormatting sqref="B50:B53">
    <cfRule type="cellIs" dxfId="51" priority="21" operator="equal">
      <formula>"do poprawy"</formula>
    </cfRule>
  </conditionalFormatting>
  <conditionalFormatting sqref="B56:B57">
    <cfRule type="cellIs" dxfId="50" priority="20" operator="equal">
      <formula>"do poprawy"</formula>
    </cfRule>
  </conditionalFormatting>
  <conditionalFormatting sqref="B60:B62">
    <cfRule type="cellIs" dxfId="49" priority="19" operator="equal">
      <formula>"do poprawy"</formula>
    </cfRule>
  </conditionalFormatting>
  <conditionalFormatting sqref="B65:B66">
    <cfRule type="cellIs" dxfId="48" priority="18" operator="equal">
      <formula>"do poprawy"</formula>
    </cfRule>
  </conditionalFormatting>
  <conditionalFormatting sqref="B69:B72">
    <cfRule type="cellIs" dxfId="47" priority="17" operator="equal">
      <formula>"do poprawy"</formula>
    </cfRule>
  </conditionalFormatting>
  <conditionalFormatting sqref="B75:B76">
    <cfRule type="cellIs" dxfId="46" priority="16" operator="equal">
      <formula>"do poprawy"</formula>
    </cfRule>
  </conditionalFormatting>
  <conditionalFormatting sqref="B79:B81">
    <cfRule type="cellIs" dxfId="45" priority="15" operator="equal">
      <formula>"do poprawy"</formula>
    </cfRule>
  </conditionalFormatting>
  <conditionalFormatting sqref="B84:B85">
    <cfRule type="cellIs" dxfId="44" priority="14" operator="equal">
      <formula>"do poprawy"</formula>
    </cfRule>
  </conditionalFormatting>
  <conditionalFormatting sqref="B88:B91">
    <cfRule type="cellIs" dxfId="43" priority="13" operator="equal">
      <formula>"do poprawy"</formula>
    </cfRule>
  </conditionalFormatting>
  <conditionalFormatting sqref="B94:B95">
    <cfRule type="cellIs" dxfId="42" priority="12" operator="equal">
      <formula>"do poprawy"</formula>
    </cfRule>
  </conditionalFormatting>
  <conditionalFormatting sqref="B98:B100">
    <cfRule type="cellIs" dxfId="41" priority="11" operator="equal">
      <formula>"do poprawy"</formula>
    </cfRule>
  </conditionalFormatting>
  <conditionalFormatting sqref="B103:B104">
    <cfRule type="cellIs" dxfId="40" priority="10" operator="equal">
      <formula>"do poprawy"</formula>
    </cfRule>
  </conditionalFormatting>
  <conditionalFormatting sqref="B107:B110">
    <cfRule type="cellIs" dxfId="39" priority="9" operator="equal">
      <formula>"do poprawy"</formula>
    </cfRule>
  </conditionalFormatting>
  <conditionalFormatting sqref="B113:B114">
    <cfRule type="cellIs" dxfId="38" priority="8" operator="equal">
      <formula>"do poprawy"</formula>
    </cfRule>
  </conditionalFormatting>
  <conditionalFormatting sqref="B117:B119">
    <cfRule type="cellIs" dxfId="37" priority="7" operator="equal">
      <formula>"do poprawy"</formula>
    </cfRule>
  </conditionalFormatting>
  <conditionalFormatting sqref="B122:B123">
    <cfRule type="cellIs" dxfId="36" priority="6" operator="equal">
      <formula>"do poprawy"</formula>
    </cfRule>
  </conditionalFormatting>
  <conditionalFormatting sqref="B126:B129">
    <cfRule type="cellIs" dxfId="35" priority="5" operator="equal">
      <formula>"do poprawy"</formula>
    </cfRule>
  </conditionalFormatting>
  <conditionalFormatting sqref="B132:B133">
    <cfRule type="cellIs" dxfId="34" priority="4" operator="equal">
      <formula>"do poprawy"</formula>
    </cfRule>
  </conditionalFormatting>
  <conditionalFormatting sqref="B136:B138">
    <cfRule type="cellIs" dxfId="33" priority="3" operator="equal">
      <formula>"do poprawy"</formula>
    </cfRule>
  </conditionalFormatting>
  <conditionalFormatting sqref="B141:B142">
    <cfRule type="cellIs" dxfId="32" priority="2" operator="equal">
      <formula>"do poprawy"</formula>
    </cfRule>
  </conditionalFormatting>
  <conditionalFormatting sqref="B145:B147">
    <cfRule type="cellIs" dxfId="31" priority="59" operator="equal">
      <formula>"do poprawy"</formula>
    </cfRule>
  </conditionalFormatting>
  <conditionalFormatting sqref="B150:B153">
    <cfRule type="cellIs" dxfId="30" priority="41" operator="equal">
      <formula>"do poprawy"</formula>
    </cfRule>
  </conditionalFormatting>
  <conditionalFormatting sqref="B156:B157">
    <cfRule type="cellIs" dxfId="29" priority="40" operator="equal">
      <formula>"do poprawy"</formula>
    </cfRule>
  </conditionalFormatting>
  <conditionalFormatting sqref="B160:B162">
    <cfRule type="cellIs" dxfId="28" priority="39" operator="equal">
      <formula>"do poprawy"</formula>
    </cfRule>
  </conditionalFormatting>
  <conditionalFormatting sqref="B165:B166">
    <cfRule type="cellIs" dxfId="27" priority="38" operator="equal">
      <formula>"do poprawy"</formula>
    </cfRule>
  </conditionalFormatting>
  <conditionalFormatting sqref="B169:B172">
    <cfRule type="cellIs" dxfId="26" priority="37" operator="equal">
      <formula>"do poprawy"</formula>
    </cfRule>
  </conditionalFormatting>
  <conditionalFormatting sqref="B175:B176">
    <cfRule type="cellIs" dxfId="25" priority="36" operator="equal">
      <formula>"do poprawy"</formula>
    </cfRule>
  </conditionalFormatting>
  <conditionalFormatting sqref="B179:B181">
    <cfRule type="cellIs" dxfId="24" priority="35" operator="equal">
      <formula>"do poprawy"</formula>
    </cfRule>
  </conditionalFormatting>
  <conditionalFormatting sqref="B184:B185">
    <cfRule type="cellIs" dxfId="23" priority="34" operator="equal">
      <formula>"do poprawy"</formula>
    </cfRule>
  </conditionalFormatting>
  <conditionalFormatting sqref="B188:B191">
    <cfRule type="cellIs" dxfId="22" priority="33" operator="equal">
      <formula>"do poprawy"</formula>
    </cfRule>
  </conditionalFormatting>
  <conditionalFormatting sqref="B194:B195">
    <cfRule type="cellIs" dxfId="21" priority="32" operator="equal">
      <formula>"do poprawy"</formula>
    </cfRule>
  </conditionalFormatting>
  <conditionalFormatting sqref="B198:B200">
    <cfRule type="cellIs" dxfId="20" priority="31" operator="equal">
      <formula>"do poprawy"</formula>
    </cfRule>
  </conditionalFormatting>
  <conditionalFormatting sqref="B203:B204">
    <cfRule type="cellIs" dxfId="19" priority="30" operator="equal">
      <formula>"do poprawy"</formula>
    </cfRule>
  </conditionalFormatting>
  <conditionalFormatting sqref="B207:B210">
    <cfRule type="cellIs" dxfId="18" priority="29" operator="equal">
      <formula>"do poprawy"</formula>
    </cfRule>
  </conditionalFormatting>
  <conditionalFormatting sqref="B213:B214">
    <cfRule type="cellIs" dxfId="17" priority="28" operator="equal">
      <formula>"do poprawy"</formula>
    </cfRule>
  </conditionalFormatting>
  <conditionalFormatting sqref="B217:B219">
    <cfRule type="cellIs" dxfId="16" priority="27" operator="equal">
      <formula>"do poprawy"</formula>
    </cfRule>
  </conditionalFormatting>
  <conditionalFormatting sqref="B222:B223">
    <cfRule type="cellIs" dxfId="15" priority="26" operator="equal">
      <formula>"do poprawy"</formula>
    </cfRule>
  </conditionalFormatting>
  <conditionalFormatting sqref="B226:B229">
    <cfRule type="cellIs" dxfId="14" priority="25" operator="equal">
      <formula>"do poprawy"</formula>
    </cfRule>
  </conditionalFormatting>
  <conditionalFormatting sqref="B232:B233">
    <cfRule type="cellIs" dxfId="13" priority="24" operator="equal">
      <formula>"do poprawy"</formula>
    </cfRule>
  </conditionalFormatting>
  <conditionalFormatting sqref="B236:B238">
    <cfRule type="cellIs" dxfId="12" priority="23" operator="equal">
      <formula>"do poprawy"</formula>
    </cfRule>
  </conditionalFormatting>
  <conditionalFormatting sqref="B241:B242">
    <cfRule type="cellIs" dxfId="11" priority="22" operator="equal">
      <formula>"do poprawy"</formula>
    </cfRule>
  </conditionalFormatting>
  <conditionalFormatting sqref="B245">
    <cfRule type="cellIs" dxfId="10" priority="60" operator="equal">
      <formula>"do poprawy"</formula>
    </cfRule>
  </conditionalFormatting>
  <conditionalFormatting sqref="H47:M47">
    <cfRule type="containsText" dxfId="9" priority="1" operator="containsText" text="UWAGA - uzupełniono VAT jako kwalifikowalny, przy jednoczesnej możliwości jego odzyskania">
      <formula>NOT(ISERROR(SEARCH("UWAGA - uzupełniono VAT jako kwalifikowalny, przy jednoczesnej możliwości jego odzyskania",H47)))</formula>
    </cfRule>
  </conditionalFormatting>
  <dataValidations count="1">
    <dataValidation type="list" allowBlank="1" showInputMessage="1" showErrorMessage="1" sqref="K39:K43 K32:K36 F266:F275 K25:K29 K18:K22 K11:K15" xr:uid="{00000000-0002-0000-0500-000000000000}">
      <formula1>$A$11:$A$13</formula1>
    </dataValidation>
  </dataValidations>
  <pageMargins left="0.43307086614173229" right="0.74803149606299213" top="1.3779527559055118" bottom="0.98425196850393704" header="0.51181102362204722" footer="0.51181102362204722"/>
  <pageSetup paperSize="9" scale="50" pageOrder="overThenDown" orientation="landscape" r:id="rId1"/>
  <headerFooter>
    <oddHeader>&amp;C&amp;A</oddHeader>
    <oddFooter>&amp;C&amp;F&amp;R&amp;P/&amp;N</oddFooter>
  </headerFooter>
  <rowBreaks count="1" manualBreakCount="1">
    <brk id="263" min="1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-0.249977111117893"/>
  </sheetPr>
  <dimension ref="A1:AD45"/>
  <sheetViews>
    <sheetView view="pageBreakPreview" topLeftCell="B1" zoomScale="130" zoomScaleNormal="85" zoomScaleSheetLayoutView="130" zoomScalePageLayoutView="140" workbookViewId="0">
      <selection activeCell="M43" sqref="M43"/>
    </sheetView>
  </sheetViews>
  <sheetFormatPr defaultColWidth="9.1796875" defaultRowHeight="13"/>
  <cols>
    <col min="1" max="1" width="10.81640625" style="40" customWidth="1"/>
    <col min="2" max="2" width="9.1796875" style="40"/>
    <col min="3" max="3" width="29.453125" style="40" customWidth="1"/>
    <col min="4" max="4" width="10.7265625" style="40" customWidth="1"/>
    <col min="5" max="30" width="12.7265625" style="40" customWidth="1"/>
    <col min="31" max="16384" width="9.1796875" style="40"/>
  </cols>
  <sheetData>
    <row r="1" spans="1:30">
      <c r="B1" s="41"/>
      <c r="C1" s="15"/>
      <c r="D1" s="42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>
      <c r="A2" s="44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7"/>
      <c r="R2" s="47"/>
      <c r="S2" s="47"/>
      <c r="T2" s="43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>
      <c r="A3" s="44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7"/>
      <c r="R3" s="47"/>
      <c r="S3" s="47"/>
      <c r="T3" s="43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>
      <c r="A4" s="44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7"/>
      <c r="R4" s="47"/>
      <c r="S4" s="47"/>
      <c r="T4" s="43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>
      <c r="A5" s="44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7"/>
      <c r="R5" s="47"/>
      <c r="S5" s="47"/>
      <c r="T5" s="43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>
      <c r="A6" s="44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7"/>
      <c r="R6" s="47"/>
      <c r="S6" s="47"/>
      <c r="T6" s="43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>
      <c r="A7" s="44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7"/>
      <c r="R7" s="47"/>
      <c r="S7" s="47"/>
      <c r="T7" s="43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>
      <c r="A8" s="44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7"/>
      <c r="R8" s="47"/>
      <c r="S8" s="47"/>
      <c r="T8" s="43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>
      <c r="A9" s="44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7"/>
      <c r="R9" s="47"/>
      <c r="S9" s="47"/>
      <c r="T9" s="43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1:30">
      <c r="A10" s="284" t="s">
        <v>431</v>
      </c>
      <c r="B10" s="45" t="s">
        <v>513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1:30" ht="39">
      <c r="A11" s="284" t="s">
        <v>432</v>
      </c>
      <c r="B11" s="400" t="s">
        <v>139</v>
      </c>
      <c r="C11" s="402"/>
      <c r="D11" s="33" t="s">
        <v>90</v>
      </c>
      <c r="E11" s="34" t="s">
        <v>312</v>
      </c>
      <c r="F11" s="34" t="s">
        <v>313</v>
      </c>
      <c r="G11" s="34" t="s">
        <v>140</v>
      </c>
      <c r="H11" s="34" t="s">
        <v>311</v>
      </c>
      <c r="I11" s="444" t="s">
        <v>535</v>
      </c>
      <c r="J11" s="445"/>
      <c r="K11" s="446"/>
      <c r="L11" s="43"/>
      <c r="M11" s="43"/>
      <c r="N11" s="43"/>
      <c r="O11" s="43"/>
      <c r="P11" s="43"/>
      <c r="Q11" s="43"/>
      <c r="R11" s="43"/>
      <c r="S11" s="43"/>
      <c r="T11" s="43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1:30">
      <c r="A12" s="31"/>
      <c r="B12" s="65" t="s">
        <v>21</v>
      </c>
      <c r="C12" s="36" t="s">
        <v>427</v>
      </c>
      <c r="D12" s="37" t="s">
        <v>164</v>
      </c>
      <c r="E12" s="75">
        <f>SUM(E13:E18)</f>
        <v>0</v>
      </c>
      <c r="F12" s="75">
        <f>SUM(F13:F18)</f>
        <v>0</v>
      </c>
      <c r="G12" s="134" t="s">
        <v>101</v>
      </c>
      <c r="H12" s="134" t="s">
        <v>101</v>
      </c>
      <c r="I12" s="436" t="s">
        <v>101</v>
      </c>
      <c r="J12" s="437"/>
      <c r="K12" s="438"/>
      <c r="L12" s="43"/>
      <c r="M12" s="43"/>
      <c r="N12" s="43"/>
      <c r="O12" s="43"/>
      <c r="P12" s="43"/>
      <c r="Q12" s="43"/>
      <c r="R12" s="43"/>
      <c r="S12" s="43"/>
      <c r="T12" s="43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0">
      <c r="A13" s="31" t="s">
        <v>424</v>
      </c>
      <c r="B13" s="270"/>
      <c r="C13" s="271"/>
      <c r="D13" s="38" t="s">
        <v>164</v>
      </c>
      <c r="E13" s="273"/>
      <c r="F13" s="134">
        <f>ROUND(E13*(1+H13),2)</f>
        <v>0</v>
      </c>
      <c r="G13" s="356">
        <f>'3. Założenia'!$C$48</f>
        <v>2025</v>
      </c>
      <c r="H13" s="274"/>
      <c r="I13" s="433"/>
      <c r="J13" s="434"/>
      <c r="K13" s="435"/>
      <c r="L13" s="43"/>
      <c r="M13" s="43"/>
      <c r="N13" s="43"/>
      <c r="O13" s="43"/>
      <c r="P13" s="43"/>
      <c r="Q13" s="43"/>
      <c r="R13" s="43"/>
      <c r="S13" s="43"/>
      <c r="T13" s="43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>
      <c r="A14" s="31" t="s">
        <v>425</v>
      </c>
      <c r="B14" s="270"/>
      <c r="C14" s="271"/>
      <c r="D14" s="38" t="s">
        <v>164</v>
      </c>
      <c r="E14" s="273"/>
      <c r="F14" s="134">
        <f>ROUND(E14*(1+H14),2)</f>
        <v>0</v>
      </c>
      <c r="G14" s="356">
        <f>'3. Założenia'!$C$48</f>
        <v>2025</v>
      </c>
      <c r="H14" s="274"/>
      <c r="I14" s="433"/>
      <c r="J14" s="434"/>
      <c r="K14" s="435"/>
      <c r="L14" s="43"/>
      <c r="M14" s="43"/>
      <c r="N14" s="43"/>
      <c r="O14" s="43"/>
      <c r="P14" s="43"/>
      <c r="Q14" s="43"/>
      <c r="R14" s="43"/>
      <c r="S14" s="43"/>
      <c r="T14" s="43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>
      <c r="A15" s="31"/>
      <c r="B15" s="270"/>
      <c r="C15" s="271"/>
      <c r="D15" s="38" t="s">
        <v>164</v>
      </c>
      <c r="E15" s="273"/>
      <c r="F15" s="134">
        <f>ROUND(E15*(1+H15),2)</f>
        <v>0</v>
      </c>
      <c r="G15" s="356">
        <f>'3. Założenia'!$C$48</f>
        <v>2025</v>
      </c>
      <c r="H15" s="274"/>
      <c r="I15" s="433"/>
      <c r="J15" s="434"/>
      <c r="K15" s="435"/>
      <c r="L15" s="43"/>
      <c r="M15" s="43"/>
      <c r="N15" s="43"/>
      <c r="O15" s="43"/>
      <c r="P15" s="43"/>
      <c r="Q15" s="43"/>
      <c r="R15" s="43"/>
      <c r="S15" s="43"/>
      <c r="T15" s="43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0">
      <c r="A16" s="139">
        <v>0</v>
      </c>
      <c r="B16" s="270"/>
      <c r="C16" s="271"/>
      <c r="D16" s="38" t="s">
        <v>164</v>
      </c>
      <c r="E16" s="273"/>
      <c r="F16" s="134">
        <f>ROUND(E16*(1+H16),2)</f>
        <v>0</v>
      </c>
      <c r="G16" s="356">
        <f>'3. Założenia'!$C$48</f>
        <v>2025</v>
      </c>
      <c r="H16" s="274"/>
      <c r="I16" s="433"/>
      <c r="J16" s="434"/>
      <c r="K16" s="435"/>
      <c r="L16" s="43"/>
      <c r="M16" s="43"/>
      <c r="N16" s="43"/>
      <c r="O16" s="43"/>
      <c r="P16" s="43"/>
      <c r="Q16" s="43"/>
      <c r="R16" s="43"/>
      <c r="S16" s="43"/>
      <c r="T16" s="43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0">
      <c r="A17" s="139">
        <v>0.08</v>
      </c>
      <c r="B17" s="270"/>
      <c r="C17" s="272"/>
      <c r="D17" s="38" t="s">
        <v>164</v>
      </c>
      <c r="E17" s="273"/>
      <c r="F17" s="134">
        <f>ROUND(E17*(1+H17),2)</f>
        <v>0</v>
      </c>
      <c r="G17" s="356">
        <f>'3. Założenia'!$C$48</f>
        <v>2025</v>
      </c>
      <c r="H17" s="274"/>
      <c r="I17" s="433"/>
      <c r="J17" s="434"/>
      <c r="K17" s="435"/>
      <c r="L17" s="43"/>
      <c r="M17" s="43"/>
      <c r="N17" s="43"/>
      <c r="O17" s="43"/>
      <c r="P17" s="43"/>
      <c r="Q17" s="43"/>
      <c r="R17" s="43"/>
      <c r="S17" s="43"/>
      <c r="T17" s="43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>
      <c r="A18" s="139">
        <v>0.23</v>
      </c>
      <c r="B18" s="355"/>
      <c r="C18" s="43"/>
      <c r="D18" s="43"/>
      <c r="E18" s="43"/>
      <c r="F18" s="43"/>
      <c r="G18" s="43"/>
      <c r="H18" s="296"/>
      <c r="I18" s="43"/>
      <c r="J18" s="43"/>
      <c r="K18" s="296"/>
      <c r="L18" s="43"/>
      <c r="M18" s="43"/>
      <c r="N18" s="43"/>
      <c r="O18" s="43"/>
      <c r="P18" s="43"/>
      <c r="Q18" s="43"/>
      <c r="R18" s="43"/>
      <c r="S18" s="43"/>
      <c r="T18" s="43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 ht="39">
      <c r="A19" s="31"/>
      <c r="B19" s="400" t="s">
        <v>139</v>
      </c>
      <c r="C19" s="402"/>
      <c r="D19" s="33" t="s">
        <v>90</v>
      </c>
      <c r="E19" s="34" t="s">
        <v>312</v>
      </c>
      <c r="F19" s="34" t="s">
        <v>313</v>
      </c>
      <c r="G19" s="34" t="s">
        <v>140</v>
      </c>
      <c r="H19" s="34" t="s">
        <v>311</v>
      </c>
      <c r="I19" s="444" t="s">
        <v>535</v>
      </c>
      <c r="J19" s="445"/>
      <c r="K19" s="446"/>
      <c r="L19" s="43"/>
      <c r="M19" s="43"/>
      <c r="N19" s="43"/>
      <c r="O19" s="43"/>
      <c r="P19" s="43"/>
      <c r="Q19" s="43"/>
      <c r="R19" s="43"/>
      <c r="S19" s="43"/>
      <c r="T19" s="43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>
      <c r="A20" s="31"/>
      <c r="B20" s="65" t="s">
        <v>16</v>
      </c>
      <c r="C20" s="36" t="s">
        <v>440</v>
      </c>
      <c r="D20" s="37" t="s">
        <v>164</v>
      </c>
      <c r="E20" s="75">
        <f>SUM(E21:E26)</f>
        <v>0</v>
      </c>
      <c r="F20" s="75">
        <f>SUM(F21:F26)</f>
        <v>0</v>
      </c>
      <c r="G20" s="134" t="s">
        <v>101</v>
      </c>
      <c r="H20" s="134" t="s">
        <v>101</v>
      </c>
      <c r="I20" s="439" t="s">
        <v>101</v>
      </c>
      <c r="J20" s="440"/>
      <c r="K20" s="441"/>
      <c r="L20" s="43"/>
      <c r="M20" s="43"/>
      <c r="N20" s="43"/>
      <c r="O20" s="43"/>
      <c r="P20" s="43"/>
      <c r="Q20" s="43"/>
      <c r="R20" s="43"/>
      <c r="S20" s="43"/>
      <c r="T20" s="43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0">
      <c r="A21" s="31"/>
      <c r="B21" s="270"/>
      <c r="C21" s="272"/>
      <c r="D21" s="38" t="s">
        <v>164</v>
      </c>
      <c r="E21" s="273"/>
      <c r="F21" s="134">
        <f>ROUND(E21*(1+H21),2)</f>
        <v>0</v>
      </c>
      <c r="G21" s="356">
        <f>'3. Założenia'!$C$48</f>
        <v>2025</v>
      </c>
      <c r="H21" s="274"/>
      <c r="I21" s="433"/>
      <c r="J21" s="434"/>
      <c r="K21" s="435"/>
      <c r="L21" s="43"/>
      <c r="M21" s="43"/>
      <c r="N21" s="43"/>
      <c r="O21" s="43"/>
      <c r="P21" s="43"/>
      <c r="Q21" s="43"/>
      <c r="R21" s="43"/>
      <c r="S21" s="43"/>
      <c r="T21" s="43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>
      <c r="A22" s="31"/>
      <c r="B22" s="270"/>
      <c r="C22" s="272"/>
      <c r="D22" s="38" t="s">
        <v>164</v>
      </c>
      <c r="E22" s="273"/>
      <c r="F22" s="134">
        <f>ROUND(E22*(1+H22),2)</f>
        <v>0</v>
      </c>
      <c r="G22" s="356">
        <f>'3. Założenia'!$C$48</f>
        <v>2025</v>
      </c>
      <c r="H22" s="274"/>
      <c r="I22" s="433"/>
      <c r="J22" s="434"/>
      <c r="K22" s="435"/>
      <c r="L22" s="43"/>
      <c r="M22" s="43"/>
      <c r="N22" s="43"/>
      <c r="O22" s="43"/>
      <c r="P22" s="43"/>
      <c r="Q22" s="43"/>
      <c r="R22" s="43"/>
      <c r="S22" s="43"/>
      <c r="T22" s="43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0">
      <c r="A23" s="31"/>
      <c r="B23" s="270"/>
      <c r="C23" s="272"/>
      <c r="D23" s="38" t="s">
        <v>164</v>
      </c>
      <c r="E23" s="273"/>
      <c r="F23" s="134">
        <f>ROUND(E23*(1+H23),2)</f>
        <v>0</v>
      </c>
      <c r="G23" s="356">
        <f>'3. Założenia'!$C$48</f>
        <v>2025</v>
      </c>
      <c r="H23" s="274"/>
      <c r="I23" s="433"/>
      <c r="J23" s="434"/>
      <c r="K23" s="435"/>
      <c r="L23" s="43"/>
      <c r="M23" s="43"/>
      <c r="N23" s="43"/>
      <c r="O23" s="43"/>
      <c r="P23" s="43"/>
      <c r="Q23" s="43"/>
      <c r="R23" s="43"/>
      <c r="S23" s="43"/>
      <c r="T23" s="43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>
      <c r="A24" s="31"/>
      <c r="B24" s="270"/>
      <c r="C24" s="272"/>
      <c r="D24" s="38" t="s">
        <v>164</v>
      </c>
      <c r="E24" s="273"/>
      <c r="F24" s="134">
        <f>ROUND(E24*(1+H24),2)</f>
        <v>0</v>
      </c>
      <c r="G24" s="356">
        <f>'3. Założenia'!$C$48</f>
        <v>2025</v>
      </c>
      <c r="H24" s="274"/>
      <c r="I24" s="433"/>
      <c r="J24" s="434"/>
      <c r="K24" s="435"/>
      <c r="L24" s="43"/>
      <c r="M24" s="43"/>
      <c r="N24" s="43"/>
      <c r="O24" s="43"/>
      <c r="P24" s="43"/>
      <c r="Q24" s="43"/>
      <c r="R24" s="43"/>
      <c r="S24" s="43"/>
      <c r="T24" s="43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>
      <c r="A25" s="31"/>
      <c r="B25" s="270"/>
      <c r="C25" s="272"/>
      <c r="D25" s="38" t="s">
        <v>164</v>
      </c>
      <c r="E25" s="273"/>
      <c r="F25" s="134">
        <f>ROUND(E25*(1+H25),2)</f>
        <v>0</v>
      </c>
      <c r="G25" s="356">
        <f>'3. Założenia'!$C$48</f>
        <v>2025</v>
      </c>
      <c r="H25" s="274"/>
      <c r="I25" s="433"/>
      <c r="J25" s="434"/>
      <c r="K25" s="435"/>
      <c r="L25" s="43"/>
      <c r="M25" s="43"/>
      <c r="N25" s="43"/>
      <c r="O25" s="43"/>
      <c r="P25" s="43"/>
      <c r="Q25" s="43"/>
      <c r="R25" s="43"/>
      <c r="S25" s="43"/>
      <c r="T25" s="43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1:30">
      <c r="A26" s="3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>
      <c r="A27" s="43"/>
      <c r="B27" s="45" t="s">
        <v>532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 spans="1:30" ht="52">
      <c r="A28" s="43"/>
      <c r="B28" s="400" t="s">
        <v>139</v>
      </c>
      <c r="C28" s="402"/>
      <c r="D28" s="34" t="s">
        <v>312</v>
      </c>
      <c r="E28" s="33" t="s">
        <v>90</v>
      </c>
      <c r="F28" s="34" t="s">
        <v>313</v>
      </c>
      <c r="G28" s="33" t="s">
        <v>90</v>
      </c>
      <c r="H28" s="34" t="s">
        <v>428</v>
      </c>
      <c r="I28" s="34" t="s">
        <v>90</v>
      </c>
      <c r="J28" s="34" t="s">
        <v>429</v>
      </c>
      <c r="K28" s="34" t="s">
        <v>90</v>
      </c>
      <c r="L28" s="34" t="s">
        <v>430</v>
      </c>
      <c r="M28" s="34" t="s">
        <v>90</v>
      </c>
      <c r="N28" s="34" t="s">
        <v>530</v>
      </c>
      <c r="O28" s="34" t="s">
        <v>90</v>
      </c>
      <c r="P28" s="34" t="s">
        <v>531</v>
      </c>
      <c r="Q28" s="34" t="s">
        <v>90</v>
      </c>
      <c r="R28" s="34" t="s">
        <v>426</v>
      </c>
      <c r="S28" s="34" t="s">
        <v>311</v>
      </c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spans="1:30">
      <c r="B29" s="275">
        <v>1</v>
      </c>
      <c r="C29" s="276" t="s">
        <v>276</v>
      </c>
      <c r="D29" s="75">
        <f>SUM(D30:D37)</f>
        <v>0</v>
      </c>
      <c r="E29" s="277" t="s">
        <v>164</v>
      </c>
      <c r="F29" s="75">
        <f>SUM(F30:F37)</f>
        <v>0</v>
      </c>
      <c r="G29" s="277" t="s">
        <v>164</v>
      </c>
      <c r="H29" s="134" t="s">
        <v>101</v>
      </c>
      <c r="I29" s="134" t="s">
        <v>101</v>
      </c>
      <c r="J29" s="134" t="s">
        <v>101</v>
      </c>
      <c r="K29" s="134" t="s">
        <v>101</v>
      </c>
      <c r="L29" s="134" t="s">
        <v>101</v>
      </c>
      <c r="M29" s="134" t="s">
        <v>101</v>
      </c>
      <c r="N29" s="134" t="s">
        <v>101</v>
      </c>
      <c r="O29" s="134" t="s">
        <v>101</v>
      </c>
      <c r="P29" s="134" t="s">
        <v>101</v>
      </c>
      <c r="Q29" s="134" t="s">
        <v>101</v>
      </c>
      <c r="R29" s="134" t="s">
        <v>101</v>
      </c>
      <c r="S29" s="134" t="s">
        <v>101</v>
      </c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 spans="1:30">
      <c r="B30" s="270"/>
      <c r="C30" s="271"/>
      <c r="D30" s="134">
        <f t="shared" ref="D30:D37" si="0">ROUND(L30*N30,2)</f>
        <v>0</v>
      </c>
      <c r="E30" s="38" t="s">
        <v>164</v>
      </c>
      <c r="F30" s="134">
        <f t="shared" ref="F30:F37" si="1">ROUND(D30*(1+S30),2)</f>
        <v>0</v>
      </c>
      <c r="G30" s="38" t="s">
        <v>164</v>
      </c>
      <c r="H30" s="273"/>
      <c r="I30" s="273"/>
      <c r="J30" s="273"/>
      <c r="K30" s="134">
        <f>I30</f>
        <v>0</v>
      </c>
      <c r="L30" s="273"/>
      <c r="M30" s="134">
        <f t="shared" ref="M30:M37" si="2">I30</f>
        <v>0</v>
      </c>
      <c r="N30" s="273"/>
      <c r="O30" s="273"/>
      <c r="P30" s="134">
        <f t="shared" ref="P30:P37" si="3">ROUND(N30*(1+S30),2)</f>
        <v>0</v>
      </c>
      <c r="Q30" s="134">
        <f>O30</f>
        <v>0</v>
      </c>
      <c r="R30" s="356">
        <f>'3. Założenia'!$C$48</f>
        <v>2025</v>
      </c>
      <c r="S30" s="27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</row>
    <row r="31" spans="1:30">
      <c r="B31" s="270"/>
      <c r="C31" s="271"/>
      <c r="D31" s="134">
        <f t="shared" si="0"/>
        <v>0</v>
      </c>
      <c r="E31" s="38" t="s">
        <v>164</v>
      </c>
      <c r="F31" s="134">
        <f t="shared" si="1"/>
        <v>0</v>
      </c>
      <c r="G31" s="38" t="s">
        <v>164</v>
      </c>
      <c r="H31" s="273"/>
      <c r="I31" s="273"/>
      <c r="J31" s="273"/>
      <c r="K31" s="134">
        <f t="shared" ref="K31:K37" si="4">I31</f>
        <v>0</v>
      </c>
      <c r="L31" s="273"/>
      <c r="M31" s="134">
        <f t="shared" si="2"/>
        <v>0</v>
      </c>
      <c r="N31" s="273"/>
      <c r="O31" s="273"/>
      <c r="P31" s="134">
        <f t="shared" si="3"/>
        <v>0</v>
      </c>
      <c r="Q31" s="134">
        <f t="shared" ref="Q31:Q37" si="5">O31</f>
        <v>0</v>
      </c>
      <c r="R31" s="356">
        <f>'3. Założenia'!$C$48</f>
        <v>2025</v>
      </c>
      <c r="S31" s="27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spans="1:30">
      <c r="B32" s="270"/>
      <c r="C32" s="272"/>
      <c r="D32" s="134">
        <f t="shared" si="0"/>
        <v>0</v>
      </c>
      <c r="E32" s="38" t="s">
        <v>164</v>
      </c>
      <c r="F32" s="134">
        <f t="shared" si="1"/>
        <v>0</v>
      </c>
      <c r="G32" s="38" t="s">
        <v>164</v>
      </c>
      <c r="H32" s="273"/>
      <c r="I32" s="273"/>
      <c r="J32" s="273"/>
      <c r="K32" s="134">
        <f t="shared" si="4"/>
        <v>0</v>
      </c>
      <c r="L32" s="273"/>
      <c r="M32" s="134">
        <f t="shared" si="2"/>
        <v>0</v>
      </c>
      <c r="N32" s="273"/>
      <c r="O32" s="273"/>
      <c r="P32" s="134">
        <f t="shared" si="3"/>
        <v>0</v>
      </c>
      <c r="Q32" s="134">
        <f t="shared" si="5"/>
        <v>0</v>
      </c>
      <c r="R32" s="356">
        <f>'3. Założenia'!$C$48</f>
        <v>2025</v>
      </c>
      <c r="S32" s="27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 spans="2:30">
      <c r="B33" s="270"/>
      <c r="C33" s="272"/>
      <c r="D33" s="134">
        <f t="shared" si="0"/>
        <v>0</v>
      </c>
      <c r="E33" s="38" t="s">
        <v>164</v>
      </c>
      <c r="F33" s="134">
        <f t="shared" si="1"/>
        <v>0</v>
      </c>
      <c r="G33" s="38" t="s">
        <v>164</v>
      </c>
      <c r="H33" s="273"/>
      <c r="I33" s="273"/>
      <c r="J33" s="273"/>
      <c r="K33" s="134">
        <f t="shared" si="4"/>
        <v>0</v>
      </c>
      <c r="L33" s="273"/>
      <c r="M33" s="134">
        <f t="shared" si="2"/>
        <v>0</v>
      </c>
      <c r="N33" s="273"/>
      <c r="O33" s="273"/>
      <c r="P33" s="134">
        <f t="shared" si="3"/>
        <v>0</v>
      </c>
      <c r="Q33" s="134">
        <f t="shared" si="5"/>
        <v>0</v>
      </c>
      <c r="R33" s="356">
        <f>'3. Założenia'!$C$48</f>
        <v>2025</v>
      </c>
      <c r="S33" s="27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 spans="2:30">
      <c r="B34" s="270"/>
      <c r="C34" s="272"/>
      <c r="D34" s="134">
        <f t="shared" si="0"/>
        <v>0</v>
      </c>
      <c r="E34" s="38" t="s">
        <v>164</v>
      </c>
      <c r="F34" s="134">
        <f t="shared" si="1"/>
        <v>0</v>
      </c>
      <c r="G34" s="38" t="s">
        <v>164</v>
      </c>
      <c r="H34" s="273"/>
      <c r="I34" s="273"/>
      <c r="J34" s="273"/>
      <c r="K34" s="134">
        <f t="shared" si="4"/>
        <v>0</v>
      </c>
      <c r="L34" s="273"/>
      <c r="M34" s="134">
        <f t="shared" si="2"/>
        <v>0</v>
      </c>
      <c r="N34" s="273"/>
      <c r="O34" s="273"/>
      <c r="P34" s="134">
        <f t="shared" si="3"/>
        <v>0</v>
      </c>
      <c r="Q34" s="134">
        <f t="shared" si="5"/>
        <v>0</v>
      </c>
      <c r="R34" s="356">
        <f>'3. Założenia'!$C$48</f>
        <v>2025</v>
      </c>
      <c r="S34" s="27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 spans="2:30">
      <c r="B35" s="270"/>
      <c r="C35" s="272"/>
      <c r="D35" s="134">
        <f t="shared" si="0"/>
        <v>0</v>
      </c>
      <c r="E35" s="38" t="s">
        <v>164</v>
      </c>
      <c r="F35" s="134">
        <f t="shared" si="1"/>
        <v>0</v>
      </c>
      <c r="G35" s="38" t="s">
        <v>164</v>
      </c>
      <c r="H35" s="273"/>
      <c r="I35" s="273"/>
      <c r="J35" s="273"/>
      <c r="K35" s="134">
        <f t="shared" si="4"/>
        <v>0</v>
      </c>
      <c r="L35" s="273"/>
      <c r="M35" s="134">
        <f t="shared" si="2"/>
        <v>0</v>
      </c>
      <c r="N35" s="273"/>
      <c r="O35" s="273"/>
      <c r="P35" s="134">
        <f t="shared" si="3"/>
        <v>0</v>
      </c>
      <c r="Q35" s="134">
        <f t="shared" si="5"/>
        <v>0</v>
      </c>
      <c r="R35" s="356">
        <f>'3. Założenia'!$C$48</f>
        <v>2025</v>
      </c>
      <c r="S35" s="27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</row>
    <row r="36" spans="2:30">
      <c r="B36" s="270"/>
      <c r="C36" s="272"/>
      <c r="D36" s="134">
        <f t="shared" si="0"/>
        <v>0</v>
      </c>
      <c r="E36" s="38" t="s">
        <v>164</v>
      </c>
      <c r="F36" s="134">
        <f t="shared" si="1"/>
        <v>0</v>
      </c>
      <c r="G36" s="38" t="s">
        <v>164</v>
      </c>
      <c r="H36" s="273"/>
      <c r="I36" s="273"/>
      <c r="J36" s="273"/>
      <c r="K36" s="134">
        <f t="shared" si="4"/>
        <v>0</v>
      </c>
      <c r="L36" s="273"/>
      <c r="M36" s="134">
        <f t="shared" si="2"/>
        <v>0</v>
      </c>
      <c r="N36" s="273"/>
      <c r="O36" s="273"/>
      <c r="P36" s="134">
        <f t="shared" si="3"/>
        <v>0</v>
      </c>
      <c r="Q36" s="134">
        <f t="shared" si="5"/>
        <v>0</v>
      </c>
      <c r="R36" s="356">
        <f>'3. Założenia'!$C$48</f>
        <v>2025</v>
      </c>
      <c r="S36" s="27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</row>
    <row r="37" spans="2:30">
      <c r="B37" s="270"/>
      <c r="C37" s="272"/>
      <c r="D37" s="134">
        <f t="shared" si="0"/>
        <v>0</v>
      </c>
      <c r="E37" s="38" t="s">
        <v>164</v>
      </c>
      <c r="F37" s="134">
        <f t="shared" si="1"/>
        <v>0</v>
      </c>
      <c r="G37" s="38" t="s">
        <v>164</v>
      </c>
      <c r="H37" s="273"/>
      <c r="I37" s="273"/>
      <c r="J37" s="273"/>
      <c r="K37" s="134">
        <f t="shared" si="4"/>
        <v>0</v>
      </c>
      <c r="L37" s="273"/>
      <c r="M37" s="134">
        <f t="shared" si="2"/>
        <v>0</v>
      </c>
      <c r="N37" s="273"/>
      <c r="O37" s="273"/>
      <c r="P37" s="134">
        <f t="shared" si="3"/>
        <v>0</v>
      </c>
      <c r="Q37" s="134">
        <f t="shared" si="5"/>
        <v>0</v>
      </c>
      <c r="R37" s="356">
        <f>'3. Założenia'!$C$48</f>
        <v>2025</v>
      </c>
      <c r="S37" s="27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  <row r="38" spans="2:30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</row>
    <row r="39" spans="2:30">
      <c r="B39" s="45" t="s">
        <v>533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</row>
    <row r="40" spans="2:30" ht="39">
      <c r="B40" s="442" t="s">
        <v>139</v>
      </c>
      <c r="C40" s="443"/>
      <c r="D40" s="357" t="s">
        <v>312</v>
      </c>
      <c r="E40" s="358" t="s">
        <v>90</v>
      </c>
      <c r="F40" s="357" t="s">
        <v>313</v>
      </c>
      <c r="G40" s="358" t="s">
        <v>90</v>
      </c>
      <c r="H40" s="357" t="s">
        <v>553</v>
      </c>
      <c r="I40" s="357" t="s">
        <v>90</v>
      </c>
      <c r="J40" s="357" t="s">
        <v>554</v>
      </c>
      <c r="K40" s="357" t="s">
        <v>90</v>
      </c>
      <c r="L40" s="357" t="s">
        <v>555</v>
      </c>
      <c r="M40" s="357" t="s">
        <v>90</v>
      </c>
      <c r="N40" s="357" t="s">
        <v>426</v>
      </c>
      <c r="O40" s="357" t="s">
        <v>311</v>
      </c>
      <c r="T40" s="43"/>
      <c r="U40" s="43"/>
    </row>
    <row r="41" spans="2:30">
      <c r="B41" s="359">
        <v>1</v>
      </c>
      <c r="C41" s="276" t="s">
        <v>276</v>
      </c>
      <c r="D41" s="75">
        <f>SUM(D42:D43)</f>
        <v>0</v>
      </c>
      <c r="E41" s="276" t="s">
        <v>164</v>
      </c>
      <c r="F41" s="75">
        <f>SUM(F42:F43)</f>
        <v>0</v>
      </c>
      <c r="G41" s="276" t="s">
        <v>164</v>
      </c>
      <c r="H41" s="134" t="s">
        <v>101</v>
      </c>
      <c r="I41" s="134" t="s">
        <v>101</v>
      </c>
      <c r="J41" s="134" t="s">
        <v>101</v>
      </c>
      <c r="K41" s="134" t="s">
        <v>101</v>
      </c>
      <c r="L41" s="134" t="s">
        <v>101</v>
      </c>
      <c r="M41" s="134" t="s">
        <v>101</v>
      </c>
      <c r="N41" s="134" t="s">
        <v>101</v>
      </c>
      <c r="O41" s="134" t="s">
        <v>101</v>
      </c>
      <c r="T41" s="43"/>
      <c r="U41" s="43"/>
    </row>
    <row r="42" spans="2:30">
      <c r="B42" s="374" t="s">
        <v>110</v>
      </c>
      <c r="C42" s="375" t="s">
        <v>547</v>
      </c>
      <c r="D42" s="134">
        <f>ROUND(H42*J42,2)</f>
        <v>0</v>
      </c>
      <c r="E42" s="360" t="s">
        <v>164</v>
      </c>
      <c r="F42" s="134">
        <f>ROUND(D42*(1+O42),2)</f>
        <v>0</v>
      </c>
      <c r="G42" s="360" t="s">
        <v>164</v>
      </c>
      <c r="H42" s="273"/>
      <c r="I42" s="134" t="s">
        <v>549</v>
      </c>
      <c r="J42" s="273"/>
      <c r="K42" s="134" t="s">
        <v>432</v>
      </c>
      <c r="L42" s="134">
        <f>ROUND(J42*(1+O42),2)</f>
        <v>0</v>
      </c>
      <c r="M42" s="134" t="str">
        <f>K42</f>
        <v>PLN / kWh</v>
      </c>
      <c r="N42" s="356">
        <f>'3. Założenia'!$C$48</f>
        <v>2025</v>
      </c>
      <c r="O42" s="274"/>
      <c r="T42" s="43"/>
      <c r="U42" s="43"/>
    </row>
    <row r="43" spans="2:30">
      <c r="B43" s="374" t="s">
        <v>111</v>
      </c>
      <c r="C43" s="375" t="s">
        <v>548</v>
      </c>
      <c r="D43" s="134">
        <f>ROUND(H43*J43,2)</f>
        <v>0</v>
      </c>
      <c r="E43" s="360" t="s">
        <v>164</v>
      </c>
      <c r="F43" s="134">
        <f>ROUND(D43*(1+O43),2)</f>
        <v>0</v>
      </c>
      <c r="G43" s="360" t="s">
        <v>164</v>
      </c>
      <c r="H43" s="273"/>
      <c r="I43" s="134" t="s">
        <v>549</v>
      </c>
      <c r="J43" s="273"/>
      <c r="K43" s="134" t="s">
        <v>432</v>
      </c>
      <c r="L43" s="134">
        <f>ROUND(J43*(1+O43),2)</f>
        <v>0</v>
      </c>
      <c r="M43" s="134" t="str">
        <f>K43</f>
        <v>PLN / kWh</v>
      </c>
      <c r="N43" s="356">
        <f>'3. Założenia'!$C$48</f>
        <v>2025</v>
      </c>
      <c r="O43" s="274"/>
      <c r="T43" s="43"/>
      <c r="U43" s="43"/>
    </row>
    <row r="44" spans="2:30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2:30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</sheetData>
  <mergeCells count="18">
    <mergeCell ref="B28:C28"/>
    <mergeCell ref="B40:C40"/>
    <mergeCell ref="I11:K11"/>
    <mergeCell ref="I19:K19"/>
    <mergeCell ref="I13:K13"/>
    <mergeCell ref="I14:K14"/>
    <mergeCell ref="I15:K15"/>
    <mergeCell ref="I16:K16"/>
    <mergeCell ref="I17:K17"/>
    <mergeCell ref="I21:K21"/>
    <mergeCell ref="I22:K22"/>
    <mergeCell ref="I23:K23"/>
    <mergeCell ref="I24:K24"/>
    <mergeCell ref="I25:K25"/>
    <mergeCell ref="I12:K12"/>
    <mergeCell ref="I20:K20"/>
    <mergeCell ref="B11:C11"/>
    <mergeCell ref="B19:C19"/>
  </mergeCells>
  <dataValidations count="4">
    <dataValidation type="list" allowBlank="1" showInputMessage="1" showErrorMessage="1" sqref="R30:R37 G13:G17 G21:G25 N42:N43" xr:uid="{00000000-0002-0000-0600-000000000000}">
      <formula1>#REF!</formula1>
    </dataValidation>
    <dataValidation type="list" allowBlank="1" showInputMessage="1" showErrorMessage="1" sqref="O30:O33" xr:uid="{00000000-0002-0000-0600-000001000000}">
      <formula1>$A$10:$A$11</formula1>
    </dataValidation>
    <dataValidation type="list" allowBlank="1" showInputMessage="1" showErrorMessage="1" sqref="H13:H17 H21:H25 S30:S37 O42:O43" xr:uid="{00000000-0002-0000-0600-000002000000}">
      <formula1>$A$16:$A$18</formula1>
    </dataValidation>
    <dataValidation type="list" allowBlank="1" showInputMessage="1" showErrorMessage="1" sqref="I30:I37" xr:uid="{00000000-0002-0000-0600-000003000000}">
      <formula1>$A$13:$A$14</formula1>
    </dataValidation>
  </dataValidations>
  <pageMargins left="0.43307086614173229" right="0.74803149606299213" top="1.3779527559055118" bottom="0.98425196850393704" header="0.51181102362204722" footer="0.51181102362204722"/>
  <pageSetup paperSize="9" scale="50" firstPageNumber="26" pageOrder="overThenDown" orientation="landscape" r:id="rId1"/>
  <headerFooter>
    <oddHeader>&amp;C&amp;F</oddHeader>
    <oddFooter>&amp;C&amp;A&amp;R&amp;P/&amp;N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D30"/>
  <sheetViews>
    <sheetView view="pageBreakPreview" zoomScale="115" zoomScaleNormal="85" zoomScaleSheetLayoutView="115" zoomScalePageLayoutView="140" workbookViewId="0">
      <selection activeCell="I6" sqref="I6"/>
    </sheetView>
  </sheetViews>
  <sheetFormatPr defaultColWidth="9.1796875" defaultRowHeight="13"/>
  <cols>
    <col min="1" max="1" width="10.81640625" style="40" customWidth="1"/>
    <col min="2" max="2" width="9.1796875" style="40"/>
    <col min="3" max="3" width="29.453125" style="40" customWidth="1"/>
    <col min="4" max="4" width="9.81640625" style="40" bestFit="1" customWidth="1"/>
    <col min="5" max="30" width="12.7265625" style="40" customWidth="1"/>
    <col min="31" max="16384" width="9.1796875" style="40"/>
  </cols>
  <sheetData>
    <row r="1" spans="1:30">
      <c r="B1" s="41"/>
      <c r="C1" s="41"/>
      <c r="D1" s="41"/>
      <c r="E1" s="32"/>
      <c r="F1" s="32">
        <v>1</v>
      </c>
      <c r="G1" s="32">
        <f>F1+1</f>
        <v>2</v>
      </c>
      <c r="H1" s="32">
        <f t="shared" ref="H1:T2" si="0">G1+1</f>
        <v>3</v>
      </c>
      <c r="I1" s="32">
        <f t="shared" si="0"/>
        <v>4</v>
      </c>
      <c r="J1" s="32">
        <f t="shared" si="0"/>
        <v>5</v>
      </c>
      <c r="K1" s="32">
        <f t="shared" si="0"/>
        <v>6</v>
      </c>
      <c r="L1" s="32">
        <f t="shared" si="0"/>
        <v>7</v>
      </c>
      <c r="M1" s="32">
        <f t="shared" si="0"/>
        <v>8</v>
      </c>
      <c r="N1" s="32">
        <f t="shared" si="0"/>
        <v>9</v>
      </c>
      <c r="O1" s="32">
        <f t="shared" si="0"/>
        <v>10</v>
      </c>
      <c r="P1" s="32">
        <f t="shared" si="0"/>
        <v>11</v>
      </c>
      <c r="Q1" s="32">
        <f t="shared" si="0"/>
        <v>12</v>
      </c>
      <c r="R1" s="32">
        <f t="shared" si="0"/>
        <v>13</v>
      </c>
      <c r="S1" s="32">
        <f t="shared" si="0"/>
        <v>14</v>
      </c>
      <c r="T1" s="32">
        <f t="shared" si="0"/>
        <v>15</v>
      </c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>
      <c r="B2" s="41"/>
      <c r="C2" s="15"/>
      <c r="D2" s="42"/>
      <c r="E2" s="43"/>
      <c r="F2" s="19">
        <f>'3. Założenia'!C42</f>
        <v>2024</v>
      </c>
      <c r="G2" s="19">
        <f>F2+1</f>
        <v>2025</v>
      </c>
      <c r="H2" s="19">
        <f t="shared" si="0"/>
        <v>2026</v>
      </c>
      <c r="I2" s="19">
        <f t="shared" si="0"/>
        <v>2027</v>
      </c>
      <c r="J2" s="19">
        <f t="shared" si="0"/>
        <v>2028</v>
      </c>
      <c r="K2" s="19">
        <f t="shared" si="0"/>
        <v>2029</v>
      </c>
      <c r="L2" s="19">
        <f t="shared" si="0"/>
        <v>2030</v>
      </c>
      <c r="M2" s="19">
        <f t="shared" si="0"/>
        <v>2031</v>
      </c>
      <c r="N2" s="19">
        <f t="shared" si="0"/>
        <v>2032</v>
      </c>
      <c r="O2" s="19">
        <f t="shared" si="0"/>
        <v>2033</v>
      </c>
      <c r="P2" s="19">
        <f t="shared" si="0"/>
        <v>2034</v>
      </c>
      <c r="Q2" s="19">
        <f t="shared" si="0"/>
        <v>2035</v>
      </c>
      <c r="R2" s="19">
        <f t="shared" si="0"/>
        <v>2036</v>
      </c>
      <c r="S2" s="19">
        <f t="shared" si="0"/>
        <v>2037</v>
      </c>
      <c r="T2" s="19">
        <f t="shared" si="0"/>
        <v>2038</v>
      </c>
      <c r="U2" s="146"/>
      <c r="V2" s="146"/>
      <c r="W2" s="146"/>
      <c r="X2" s="146"/>
      <c r="Y2" s="146"/>
      <c r="Z2" s="146"/>
      <c r="AA2" s="146"/>
      <c r="AB2" s="146"/>
      <c r="AC2" s="146"/>
      <c r="AD2" s="146"/>
    </row>
    <row r="3" spans="1:30">
      <c r="B3" s="41"/>
      <c r="C3" s="447" t="s">
        <v>394</v>
      </c>
      <c r="D3" s="42" t="s">
        <v>306</v>
      </c>
      <c r="E3" s="19"/>
      <c r="F3" s="19">
        <f>IF('3. Założenia'!$C$48='7. Wynagrodzenie partnera'!F2,'3. Założenia'!$C$47,0)</f>
        <v>0</v>
      </c>
      <c r="G3" s="19">
        <f>IF('3. Założenia'!$C$48='7. Wynagrodzenie partnera'!G2,'3. Założenia'!$C$47,0)</f>
        <v>0</v>
      </c>
      <c r="H3" s="19">
        <f>IF('3. Założenia'!$C$48='7. Wynagrodzenie partnera'!H2,'3. Założenia'!$C$47,0)</f>
        <v>0</v>
      </c>
      <c r="I3" s="19">
        <f>IF('3. Założenia'!$C$48='7. Wynagrodzenie partnera'!I2,'3. Założenia'!$C$47,0)</f>
        <v>0</v>
      </c>
      <c r="J3" s="19">
        <f>IF('3. Założenia'!$C$48='7. Wynagrodzenie partnera'!J2,'3. Założenia'!$C$47,0)</f>
        <v>0</v>
      </c>
      <c r="K3" s="19">
        <f>IF('3. Założenia'!$C$48='7. Wynagrodzenie partnera'!K2,'3. Założenia'!$C$47,0)</f>
        <v>0</v>
      </c>
      <c r="L3" s="19">
        <f>IF('3. Założenia'!$C$48='7. Wynagrodzenie partnera'!L2,'3. Założenia'!$C$47,0)</f>
        <v>0</v>
      </c>
      <c r="M3" s="19">
        <f>IF('3. Założenia'!$C$48='7. Wynagrodzenie partnera'!M2,'3. Założenia'!$C$47,0)</f>
        <v>0</v>
      </c>
      <c r="N3" s="19">
        <f>IF('3. Założenia'!$C$48='7. Wynagrodzenie partnera'!N2,'3. Założenia'!$C$47,0)</f>
        <v>0</v>
      </c>
      <c r="O3" s="19">
        <f>IF('3. Założenia'!$C$48='7. Wynagrodzenie partnera'!O2,'3. Założenia'!$C$47,0)</f>
        <v>0</v>
      </c>
      <c r="P3" s="19">
        <f>IF('3. Założenia'!$C$48='7. Wynagrodzenie partnera'!P2,'3. Założenia'!$C$47,0)</f>
        <v>0</v>
      </c>
      <c r="Q3" s="19">
        <f>IF('3. Założenia'!$C$48='7. Wynagrodzenie partnera'!Q2,'3. Założenia'!$C$47,0)</f>
        <v>0</v>
      </c>
      <c r="R3" s="19">
        <f>IF('3. Założenia'!$C$48='7. Wynagrodzenie partnera'!R2,'3. Założenia'!$C$47,0)</f>
        <v>0</v>
      </c>
      <c r="S3" s="19">
        <f>IF('3. Założenia'!$C$48='7. Wynagrodzenie partnera'!S2,'3. Założenia'!$C$47,0)</f>
        <v>0</v>
      </c>
      <c r="T3" s="19">
        <f>IF('3. Założenia'!$C$48='7. Wynagrodzenie partnera'!T2,'3. Założenia'!$C$47,0)</f>
        <v>0</v>
      </c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>
      <c r="B4" s="41"/>
      <c r="C4" s="447"/>
      <c r="D4" s="42" t="s">
        <v>307</v>
      </c>
      <c r="E4" s="19"/>
      <c r="F4" s="19">
        <f>IF('3. Założenia'!$C$48='7. Wynagrodzenie partnera'!F2,'3. Założenia'!$C$48,0)</f>
        <v>0</v>
      </c>
      <c r="G4" s="19">
        <f>IF('3. Założenia'!$C$48='7. Wynagrodzenie partnera'!G2,'3. Założenia'!$C$48,0)</f>
        <v>0</v>
      </c>
      <c r="H4" s="19">
        <f>IF('3. Założenia'!$C$48='7. Wynagrodzenie partnera'!H2,'3. Założenia'!$C$48,0)</f>
        <v>0</v>
      </c>
      <c r="I4" s="19">
        <f>IF('3. Założenia'!$C$48='7. Wynagrodzenie partnera'!I2,'3. Założenia'!$C$48,0)</f>
        <v>0</v>
      </c>
      <c r="J4" s="19">
        <f>IF('3. Założenia'!$C$48='7. Wynagrodzenie partnera'!J2,'3. Założenia'!$C$48,0)</f>
        <v>0</v>
      </c>
      <c r="K4" s="19">
        <f>IF('3. Założenia'!$C$48='7. Wynagrodzenie partnera'!K2,'3. Założenia'!$C$48,0)</f>
        <v>0</v>
      </c>
      <c r="L4" s="19">
        <f>IF('3. Założenia'!$C$48='7. Wynagrodzenie partnera'!L2,'3. Założenia'!$C$48,0)</f>
        <v>0</v>
      </c>
      <c r="M4" s="19">
        <f>IF('3. Założenia'!$C$48='7. Wynagrodzenie partnera'!M2,'3. Założenia'!$C$48,0)</f>
        <v>0</v>
      </c>
      <c r="N4" s="19">
        <f>IF('3. Założenia'!$C$48='7. Wynagrodzenie partnera'!N2,'3. Założenia'!$C$48,0)</f>
        <v>0</v>
      </c>
      <c r="O4" s="19">
        <f>IF('3. Założenia'!$C$48='7. Wynagrodzenie partnera'!O2,'3. Założenia'!$C$48,0)</f>
        <v>0</v>
      </c>
      <c r="P4" s="19">
        <f>IF('3. Założenia'!$C$48='7. Wynagrodzenie partnera'!P2,'3. Założenia'!$C$48,0)</f>
        <v>0</v>
      </c>
      <c r="Q4" s="19">
        <f>IF('3. Założenia'!$C$48='7. Wynagrodzenie partnera'!Q2,'3. Założenia'!$C$48,0)</f>
        <v>0</v>
      </c>
      <c r="R4" s="19">
        <f>IF('3. Założenia'!$C$48='7. Wynagrodzenie partnera'!R2,'3. Założenia'!$C$48,0)</f>
        <v>0</v>
      </c>
      <c r="S4" s="19">
        <f>IF('3. Założenia'!$C$48='7. Wynagrodzenie partnera'!S2,'3. Założenia'!$C$48,0)</f>
        <v>0</v>
      </c>
      <c r="T4" s="19">
        <f>IF('3. Założenia'!$C$48='7. Wynagrodzenie partnera'!T2,'3. Założenia'!$C$48,0)</f>
        <v>0</v>
      </c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>
      <c r="B5" s="41"/>
      <c r="C5" s="15"/>
      <c r="D5" s="42"/>
      <c r="E5" s="19"/>
      <c r="F5" s="19">
        <f>IF(F2&gt;='3. Założenia'!$C$48,1,0)</f>
        <v>0</v>
      </c>
      <c r="G5" s="19">
        <f>IF(G2&gt;='3. Założenia'!$C$48,1,0)</f>
        <v>1</v>
      </c>
      <c r="H5" s="19">
        <f>IF(H2&gt;='3. Założenia'!$C$48,1,0)</f>
        <v>1</v>
      </c>
      <c r="I5" s="19">
        <f>IF(I2&gt;='3. Założenia'!$C$48,1,0)</f>
        <v>1</v>
      </c>
      <c r="J5" s="19">
        <f>IF(J2&gt;='3. Założenia'!$C$48,1,0)</f>
        <v>1</v>
      </c>
      <c r="K5" s="19">
        <f>IF(K2&gt;='3. Założenia'!$C$48,1,0)</f>
        <v>1</v>
      </c>
      <c r="L5" s="19">
        <f>IF(L2&gt;='3. Założenia'!$C$48,1,0)</f>
        <v>1</v>
      </c>
      <c r="M5" s="19">
        <f>IF(M2&gt;='3. Założenia'!$C$48,1,0)</f>
        <v>1</v>
      </c>
      <c r="N5" s="19">
        <f>IF(N2&gt;='3. Założenia'!$C$48,1,0)</f>
        <v>1</v>
      </c>
      <c r="O5" s="19">
        <f>IF(O2&gt;='3. Założenia'!$C$48,1,0)</f>
        <v>1</v>
      </c>
      <c r="P5" s="19">
        <f>IF(P2&gt;='3. Założenia'!$C$48,1,0)</f>
        <v>1</v>
      </c>
      <c r="Q5" s="19">
        <f>IF(Q2&gt;='3. Założenia'!$C$48,1,0)</f>
        <v>1</v>
      </c>
      <c r="R5" s="19">
        <f>IF(R2&gt;='3. Założenia'!$C$48,1,0)</f>
        <v>1</v>
      </c>
      <c r="S5" s="19">
        <f>IF(S2&gt;='3. Założenia'!$C$48,1,0)</f>
        <v>1</v>
      </c>
      <c r="T5" s="19">
        <f>IF(T2&gt;='3. Założenia'!$C$48,1,0)</f>
        <v>1</v>
      </c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>
      <c r="B6" s="41"/>
      <c r="C6" s="138"/>
      <c r="D6" s="42"/>
      <c r="E6" s="19"/>
      <c r="F6" s="19">
        <f t="shared" ref="F6:T6" si="1">IF(F5=0,0,IF(F3=0,12,12-F3))</f>
        <v>0</v>
      </c>
      <c r="G6" s="19">
        <f t="shared" si="1"/>
        <v>12</v>
      </c>
      <c r="H6" s="19">
        <f t="shared" si="1"/>
        <v>12</v>
      </c>
      <c r="I6" s="19">
        <f t="shared" si="1"/>
        <v>12</v>
      </c>
      <c r="J6" s="19">
        <f t="shared" si="1"/>
        <v>12</v>
      </c>
      <c r="K6" s="19">
        <f t="shared" si="1"/>
        <v>12</v>
      </c>
      <c r="L6" s="19">
        <f t="shared" si="1"/>
        <v>12</v>
      </c>
      <c r="M6" s="19">
        <f t="shared" si="1"/>
        <v>12</v>
      </c>
      <c r="N6" s="19">
        <f t="shared" si="1"/>
        <v>12</v>
      </c>
      <c r="O6" s="19">
        <f t="shared" si="1"/>
        <v>12</v>
      </c>
      <c r="P6" s="19">
        <f t="shared" si="1"/>
        <v>12</v>
      </c>
      <c r="Q6" s="19">
        <f t="shared" si="1"/>
        <v>12</v>
      </c>
      <c r="R6" s="19">
        <f t="shared" si="1"/>
        <v>12</v>
      </c>
      <c r="S6" s="19">
        <f t="shared" si="1"/>
        <v>12</v>
      </c>
      <c r="T6" s="19">
        <f t="shared" si="1"/>
        <v>12</v>
      </c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>
      <c r="B7" s="41"/>
      <c r="C7" s="138"/>
      <c r="D7" s="42"/>
      <c r="E7" s="19"/>
      <c r="F7" s="19">
        <f>'7. Wynagrodzenie partnera'!F5</f>
        <v>0</v>
      </c>
      <c r="G7" s="19">
        <f>'7. Wynagrodzenie partnera'!G5</f>
        <v>0</v>
      </c>
      <c r="H7" s="19">
        <f>'7. Wynagrodzenie partnera'!H5</f>
        <v>0</v>
      </c>
      <c r="I7" s="19">
        <f>'7. Wynagrodzenie partnera'!I5</f>
        <v>0</v>
      </c>
      <c r="J7" s="19">
        <f>'7. Wynagrodzenie partnera'!J5</f>
        <v>0</v>
      </c>
      <c r="K7" s="19">
        <f>'7. Wynagrodzenie partnera'!K5</f>
        <v>0</v>
      </c>
      <c r="L7" s="19">
        <f>'7. Wynagrodzenie partnera'!L5</f>
        <v>0</v>
      </c>
      <c r="M7" s="19">
        <f>'7. Wynagrodzenie partnera'!M5</f>
        <v>0</v>
      </c>
      <c r="N7" s="19">
        <f>'7. Wynagrodzenie partnera'!N5</f>
        <v>0</v>
      </c>
      <c r="O7" s="19">
        <f>'7. Wynagrodzenie partnera'!O5</f>
        <v>0</v>
      </c>
      <c r="P7" s="19">
        <f>'7. Wynagrodzenie partnera'!P5</f>
        <v>0</v>
      </c>
      <c r="Q7" s="19">
        <f>'7. Wynagrodzenie partnera'!Q5</f>
        <v>0</v>
      </c>
      <c r="R7" s="19">
        <f>'7. Wynagrodzenie partnera'!R5</f>
        <v>0</v>
      </c>
      <c r="S7" s="19">
        <f>'7. Wynagrodzenie partnera'!S5</f>
        <v>0</v>
      </c>
      <c r="T7" s="19">
        <f>'7. Wynagrodzenie partnera'!T5</f>
        <v>0</v>
      </c>
      <c r="U7" s="26"/>
      <c r="V7" s="19"/>
      <c r="W7" s="19"/>
      <c r="X7" s="19"/>
      <c r="Y7" s="19"/>
      <c r="Z7" s="19"/>
      <c r="AA7" s="19"/>
      <c r="AB7" s="19"/>
      <c r="AC7" s="19"/>
      <c r="AD7" s="19"/>
    </row>
    <row r="8" spans="1:30">
      <c r="B8" s="41"/>
      <c r="C8" s="15"/>
      <c r="D8" s="42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>
      <c r="A9" s="44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7"/>
      <c r="R9" s="47"/>
      <c r="S9" s="47"/>
      <c r="T9" s="43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1:30">
      <c r="B10" s="45" t="s">
        <v>156</v>
      </c>
      <c r="C10" s="26"/>
      <c r="D10" s="41"/>
      <c r="E10" s="41"/>
      <c r="F10" s="46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19"/>
    </row>
    <row r="11" spans="1:30">
      <c r="B11" s="64"/>
      <c r="C11" s="62"/>
      <c r="D11" s="33" t="s">
        <v>90</v>
      </c>
      <c r="E11" s="63" t="s">
        <v>91</v>
      </c>
      <c r="F11" s="63">
        <f t="shared" ref="F11:T11" si="2">F2</f>
        <v>2024</v>
      </c>
      <c r="G11" s="63">
        <f t="shared" si="2"/>
        <v>2025</v>
      </c>
      <c r="H11" s="63">
        <f t="shared" si="2"/>
        <v>2026</v>
      </c>
      <c r="I11" s="63">
        <f t="shared" si="2"/>
        <v>2027</v>
      </c>
      <c r="J11" s="63">
        <f t="shared" si="2"/>
        <v>2028</v>
      </c>
      <c r="K11" s="63">
        <f t="shared" si="2"/>
        <v>2029</v>
      </c>
      <c r="L11" s="63">
        <f t="shared" si="2"/>
        <v>2030</v>
      </c>
      <c r="M11" s="63">
        <f t="shared" si="2"/>
        <v>2031</v>
      </c>
      <c r="N11" s="63">
        <f t="shared" si="2"/>
        <v>2032</v>
      </c>
      <c r="O11" s="63">
        <f t="shared" si="2"/>
        <v>2033</v>
      </c>
      <c r="P11" s="63">
        <f t="shared" si="2"/>
        <v>2034</v>
      </c>
      <c r="Q11" s="63">
        <f t="shared" si="2"/>
        <v>2035</v>
      </c>
      <c r="R11" s="63">
        <f t="shared" si="2"/>
        <v>2036</v>
      </c>
      <c r="S11" s="63">
        <f t="shared" si="2"/>
        <v>2037</v>
      </c>
      <c r="T11" s="63">
        <f t="shared" si="2"/>
        <v>2038</v>
      </c>
      <c r="U11" s="19"/>
    </row>
    <row r="12" spans="1:30">
      <c r="B12" s="39" t="s">
        <v>21</v>
      </c>
      <c r="C12" s="28" t="s">
        <v>440</v>
      </c>
      <c r="D12" s="38" t="s">
        <v>164</v>
      </c>
      <c r="E12" s="74">
        <f>SUM(F12:T12)</f>
        <v>0</v>
      </c>
      <c r="F12" s="78">
        <f>IF(F7&lt;1,0,IF(F5&gt;0,ROUND(('6a. Założenia do planu KiO'!$F$20)/12*F6*'4. Waloryzacja'!E19,-1),0))</f>
        <v>0</v>
      </c>
      <c r="G12" s="78">
        <f>IF(G7&lt;1,0,IF(G5&gt;0,ROUND(('6a. Założenia do planu KiO'!$F$20)/12*G6*'4. Waloryzacja'!F19,-1),0))</f>
        <v>0</v>
      </c>
      <c r="H12" s="78">
        <f>IF(H7&lt;1,0,IF(H5&gt;0,ROUND(('6a. Założenia do planu KiO'!$F$20)/12*H6*'4. Waloryzacja'!G19,-1),0))</f>
        <v>0</v>
      </c>
      <c r="I12" s="78">
        <f>IF(I7&lt;1,0,IF(I5&gt;0,ROUND(('6a. Założenia do planu KiO'!$F$20)/12*I6*'4. Waloryzacja'!H19,-1),0))</f>
        <v>0</v>
      </c>
      <c r="J12" s="78">
        <f>IF(J7&lt;1,0,IF(J5&gt;0,ROUND(('6a. Założenia do planu KiO'!$F$20)/12*J6*'4. Waloryzacja'!I19,-1),0))</f>
        <v>0</v>
      </c>
      <c r="K12" s="78">
        <f>IF(K7&lt;1,0,IF(K5&gt;0,ROUND(('6a. Założenia do planu KiO'!$F$20)/12*K6*'4. Waloryzacja'!J19,-1),0))</f>
        <v>0</v>
      </c>
      <c r="L12" s="78">
        <f>IF(L7&lt;1,0,IF(L5&gt;0,ROUND(('6a. Założenia do planu KiO'!$F$20)/12*L6*'4. Waloryzacja'!K19,-1),0))</f>
        <v>0</v>
      </c>
      <c r="M12" s="78">
        <f>IF(M7&lt;1,0,IF(M5&gt;0,ROUND(('6a. Założenia do planu KiO'!$F$20)/12*M6*'4. Waloryzacja'!L19,-1),0))</f>
        <v>0</v>
      </c>
      <c r="N12" s="78">
        <f>IF(N7&lt;1,0,IF(N5&gt;0,ROUND(('6a. Założenia do planu KiO'!$F$20)/12*N6*'4. Waloryzacja'!M19,-1),0))</f>
        <v>0</v>
      </c>
      <c r="O12" s="78">
        <f>IF(O7&lt;1,0,IF(O5&gt;0,ROUND(('6a. Założenia do planu KiO'!$F$20)/12*O6*'4. Waloryzacja'!N19,-1),0))</f>
        <v>0</v>
      </c>
      <c r="P12" s="78">
        <f>IF(P7&lt;1,0,IF(P5&gt;0,ROUND(('6a. Założenia do planu KiO'!$F$20)/12*P6*'4. Waloryzacja'!O19,-1),0))</f>
        <v>0</v>
      </c>
      <c r="Q12" s="78">
        <f>IF(Q7&lt;1,0,IF(Q5&gt;0,ROUND(('6a. Założenia do planu KiO'!$F$20)/12*Q6*'4. Waloryzacja'!P19,-1),0))</f>
        <v>0</v>
      </c>
      <c r="R12" s="78">
        <f>IF(R7&lt;1,0,IF(R5&gt;0,ROUND(('6a. Założenia do planu KiO'!$F$20)/12*R6*'4. Waloryzacja'!Q19,-1),0))</f>
        <v>0</v>
      </c>
      <c r="S12" s="78">
        <f>IF(S7&lt;1,0,IF(S5&gt;0,ROUND(('6a. Założenia do planu KiO'!$F$20)/12*S6*'4. Waloryzacja'!R19,-1),0))</f>
        <v>0</v>
      </c>
      <c r="T12" s="78">
        <f>IF(T7&lt;1,0,IF(T5&gt;0,ROUND(('6a. Założenia do planu KiO'!$F$20)/12*T6*'4. Waloryzacja'!S19,-1),0))</f>
        <v>0</v>
      </c>
      <c r="U12" s="19"/>
    </row>
    <row r="13" spans="1:30">
      <c r="B13" s="39" t="s">
        <v>16</v>
      </c>
      <c r="C13" s="28" t="s">
        <v>427</v>
      </c>
      <c r="D13" s="38" t="s">
        <v>164</v>
      </c>
      <c r="E13" s="74">
        <f>SUM(F13:T13)</f>
        <v>0</v>
      </c>
      <c r="F13" s="78">
        <f>IF(F7&lt;1,IF(F5&gt;0,ROUND(('6a. Założenia do planu KiO'!$F$12)/12*F6*'4. Waloryzacja'!E19+IF(F5&gt;0,ROUND(('6a. Założenia do planu KiO'!$F$20)/12*F6*'4. Waloryzacja'!E19,-1)),-1),0),IF(F5&gt;0,ROUND(('6a. Założenia do planu KiO'!$F$12)/12*F6*'4. Waloryzacja'!E19,-1),0))</f>
        <v>0</v>
      </c>
      <c r="G13" s="78">
        <f>IF(G7&lt;1,IF(G5&gt;0,ROUND(('6a. Założenia do planu KiO'!$F$12)/12*G6*'4. Waloryzacja'!F19+IF(G5&gt;0,ROUND(('6a. Założenia do planu KiO'!$F$20)/12*G6*'4. Waloryzacja'!F19,-1)),-1),0),IF(G5&gt;0,ROUND(('6a. Założenia do planu KiO'!$F$12)/12*G6*'4. Waloryzacja'!F19,-1),0))</f>
        <v>0</v>
      </c>
      <c r="H13" s="78">
        <f>IF(H7&lt;1,IF(H5&gt;0,ROUND(('6a. Założenia do planu KiO'!$F$12)/12*H6*'4. Waloryzacja'!G19+IF(H5&gt;0,ROUND(('6a. Założenia do planu KiO'!$F$20)/12*H6*'4. Waloryzacja'!G19,-1)),-1),0),IF(H5&gt;0,ROUND(('6a. Założenia do planu KiO'!$F$12)/12*H6*'4. Waloryzacja'!G19,-1),0))</f>
        <v>0</v>
      </c>
      <c r="I13" s="78">
        <f>IF(I7&lt;1,IF(I5&gt;0,ROUND(('6a. Założenia do planu KiO'!$F$12)/12*I6*'4. Waloryzacja'!H19+IF(I5&gt;0,ROUND(('6a. Założenia do planu KiO'!$F$20)/12*I6*'4. Waloryzacja'!H19,-1)),-1),0),IF(I5&gt;0,ROUND(('6a. Założenia do planu KiO'!$F$12)/12*I6*'4. Waloryzacja'!H19,-1),0))</f>
        <v>0</v>
      </c>
      <c r="J13" s="78">
        <f>IF(J7&lt;1,IF(J5&gt;0,ROUND(('6a. Założenia do planu KiO'!$F$12)/12*J6*'4. Waloryzacja'!I19+IF(J5&gt;0,ROUND(('6a. Założenia do planu KiO'!$F$20)/12*J6*'4. Waloryzacja'!I19,-1)),-1),0),IF(J5&gt;0,ROUND(('6a. Założenia do planu KiO'!$F$12)/12*J6*'4. Waloryzacja'!I19,-1),0))</f>
        <v>0</v>
      </c>
      <c r="K13" s="78">
        <f>IF(K7&lt;1,IF(K5&gt;0,ROUND(('6a. Założenia do planu KiO'!$F$12)/12*K6*'4. Waloryzacja'!J19+IF(K5&gt;0,ROUND(('6a. Założenia do planu KiO'!$F$20)/12*K6*'4. Waloryzacja'!J19,-1)),-1),0),IF(K5&gt;0,ROUND(('6a. Założenia do planu KiO'!$F$12)/12*K6*'4. Waloryzacja'!J19,-1),0))</f>
        <v>0</v>
      </c>
      <c r="L13" s="78">
        <f>IF(L7&lt;1,IF(L5&gt;0,ROUND(('6a. Założenia do planu KiO'!$F$12)/12*L6*'4. Waloryzacja'!K19+IF(L5&gt;0,ROUND(('6a. Założenia do planu KiO'!$F$20)/12*L6*'4. Waloryzacja'!K19,-1)),-1),0),IF(L5&gt;0,ROUND(('6a. Założenia do planu KiO'!$F$12)/12*L6*'4. Waloryzacja'!K19,-1),0))</f>
        <v>0</v>
      </c>
      <c r="M13" s="78">
        <f>IF(M7&lt;1,IF(M5&gt;0,ROUND(('6a. Założenia do planu KiO'!$F$12)/12*M6*'4. Waloryzacja'!L19+IF(M5&gt;0,ROUND(('6a. Założenia do planu KiO'!$F$20)/12*M6*'4. Waloryzacja'!L19,-1)),-1),0),IF(M5&gt;0,ROUND(('6a. Założenia do planu KiO'!$F$12)/12*M6*'4. Waloryzacja'!L19,-1),0))</f>
        <v>0</v>
      </c>
      <c r="N13" s="78">
        <f>IF(N7&lt;1,IF(N5&gt;0,ROUND(('6a. Założenia do planu KiO'!$F$12)/12*N6*'4. Waloryzacja'!M19+IF(N5&gt;0,ROUND(('6a. Założenia do planu KiO'!$F$20)/12*N6*'4. Waloryzacja'!M19,-1)),-1),0),IF(N5&gt;0,ROUND(('6a. Założenia do planu KiO'!$F$12)/12*N6*'4. Waloryzacja'!M19,-1),0))</f>
        <v>0</v>
      </c>
      <c r="O13" s="78">
        <f>IF(O7&lt;1,IF(O5&gt;0,ROUND(('6a. Założenia do planu KiO'!$F$12)/12*O6*'4. Waloryzacja'!N19+IF(O5&gt;0,ROUND(('6a. Założenia do planu KiO'!$F$20)/12*O6*'4. Waloryzacja'!N19,-1)),-1),0),IF(O5&gt;0,ROUND(('6a. Założenia do planu KiO'!$F$12)/12*O6*'4. Waloryzacja'!N19,-1),0))</f>
        <v>0</v>
      </c>
      <c r="P13" s="78">
        <f>IF(P7&lt;1,IF(P5&gt;0,ROUND(('6a. Założenia do planu KiO'!$F$12)/12*P6*'4. Waloryzacja'!O19+IF(P5&gt;0,ROUND(('6a. Założenia do planu KiO'!$F$20)/12*P6*'4. Waloryzacja'!O19,-1)),-1),0),IF(P5&gt;0,ROUND(('6a. Założenia do planu KiO'!$F$12)/12*P6*'4. Waloryzacja'!O19,-1),0))</f>
        <v>0</v>
      </c>
      <c r="Q13" s="78">
        <f>IF(Q7&lt;1,IF(Q5&gt;0,ROUND(('6a. Założenia do planu KiO'!$F$12)/12*Q6*'4. Waloryzacja'!P19+IF(Q5&gt;0,ROUND(('6a. Założenia do planu KiO'!$F$20)/12*Q6*'4. Waloryzacja'!P19,-1)),-1),0),IF(Q5&gt;0,ROUND(('6a. Założenia do planu KiO'!$F$12)/12*Q6*'4. Waloryzacja'!P19,-1),0))</f>
        <v>0</v>
      </c>
      <c r="R13" s="78">
        <f>IF(R7&lt;1,IF(R5&gt;0,ROUND(('6a. Założenia do planu KiO'!$F$12)/12*R6*'4. Waloryzacja'!Q19+IF(R5&gt;0,ROUND(('6a. Założenia do planu KiO'!$F$20)/12*R6*'4. Waloryzacja'!Q19,-1)),-1),0),IF(R5&gt;0,ROUND(('6a. Założenia do planu KiO'!$F$12)/12*R6*'4. Waloryzacja'!Q19,-1),0))</f>
        <v>0</v>
      </c>
      <c r="S13" s="78">
        <f>IF(S7&lt;1,IF(S5&gt;0,ROUND(('6a. Założenia do planu KiO'!$F$12)/12*S6*'4. Waloryzacja'!R19+IF(S5&gt;0,ROUND(('6a. Założenia do planu KiO'!$F$20)/12*S6*'4. Waloryzacja'!R19,-1)),-1),0),IF(S5&gt;0,ROUND(('6a. Założenia do planu KiO'!$F$12)/12*S6*'4. Waloryzacja'!R19,-1),0))</f>
        <v>0</v>
      </c>
      <c r="T13" s="78">
        <f>IF(T7&lt;1,IF(T5&gt;0,ROUND(('6a. Założenia do planu KiO'!$F$12)/12*T6*'4. Waloryzacja'!S19+IF(T5&gt;0,ROUND(('6a. Założenia do planu KiO'!$F$20)/12*T6*'4. Waloryzacja'!S19,-1)),-1),0),IF(T5&gt;0,ROUND(('6a. Założenia do planu KiO'!$F$12)/12*T6*'4. Waloryzacja'!S19,-1),0))</f>
        <v>0</v>
      </c>
      <c r="U13" s="19"/>
    </row>
    <row r="14" spans="1:30">
      <c r="B14" s="39"/>
      <c r="C14" s="20" t="s">
        <v>76</v>
      </c>
      <c r="D14" s="38" t="s">
        <v>164</v>
      </c>
      <c r="E14" s="75">
        <f>SUM(E12:E13)</f>
        <v>0</v>
      </c>
      <c r="F14" s="75">
        <f t="shared" ref="F14:T14" si="3">SUM(F12:F13)</f>
        <v>0</v>
      </c>
      <c r="G14" s="75">
        <f t="shared" si="3"/>
        <v>0</v>
      </c>
      <c r="H14" s="75">
        <f t="shared" si="3"/>
        <v>0</v>
      </c>
      <c r="I14" s="75">
        <f t="shared" si="3"/>
        <v>0</v>
      </c>
      <c r="J14" s="75">
        <f t="shared" si="3"/>
        <v>0</v>
      </c>
      <c r="K14" s="75">
        <f t="shared" si="3"/>
        <v>0</v>
      </c>
      <c r="L14" s="75">
        <f t="shared" si="3"/>
        <v>0</v>
      </c>
      <c r="M14" s="75">
        <f t="shared" si="3"/>
        <v>0</v>
      </c>
      <c r="N14" s="75">
        <f t="shared" si="3"/>
        <v>0</v>
      </c>
      <c r="O14" s="75">
        <f t="shared" si="3"/>
        <v>0</v>
      </c>
      <c r="P14" s="75">
        <f t="shared" si="3"/>
        <v>0</v>
      </c>
      <c r="Q14" s="75">
        <f t="shared" si="3"/>
        <v>0</v>
      </c>
      <c r="R14" s="75">
        <f t="shared" si="3"/>
        <v>0</v>
      </c>
      <c r="S14" s="75">
        <f t="shared" si="3"/>
        <v>0</v>
      </c>
      <c r="T14" s="75">
        <f t="shared" si="3"/>
        <v>0</v>
      </c>
      <c r="U14" s="19"/>
    </row>
    <row r="15" spans="1:30">
      <c r="B15" s="41"/>
      <c r="C15" s="15"/>
      <c r="D15" s="15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19"/>
    </row>
    <row r="16" spans="1:30">
      <c r="B16" s="45" t="s">
        <v>155</v>
      </c>
      <c r="C16" s="26"/>
      <c r="D16" s="41"/>
      <c r="E16" s="41"/>
      <c r="F16" s="46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19"/>
    </row>
    <row r="17" spans="2:21">
      <c r="B17" s="64"/>
      <c r="C17" s="62"/>
      <c r="D17" s="33" t="s">
        <v>90</v>
      </c>
      <c r="E17" s="63" t="s">
        <v>91</v>
      </c>
      <c r="F17" s="63">
        <f t="shared" ref="F17:T17" si="4">F11</f>
        <v>2024</v>
      </c>
      <c r="G17" s="63">
        <f t="shared" si="4"/>
        <v>2025</v>
      </c>
      <c r="H17" s="63">
        <f t="shared" si="4"/>
        <v>2026</v>
      </c>
      <c r="I17" s="63">
        <f t="shared" si="4"/>
        <v>2027</v>
      </c>
      <c r="J17" s="63">
        <f t="shared" si="4"/>
        <v>2028</v>
      </c>
      <c r="K17" s="63">
        <f t="shared" si="4"/>
        <v>2029</v>
      </c>
      <c r="L17" s="63">
        <f t="shared" si="4"/>
        <v>2030</v>
      </c>
      <c r="M17" s="63">
        <f t="shared" si="4"/>
        <v>2031</v>
      </c>
      <c r="N17" s="63">
        <f t="shared" si="4"/>
        <v>2032</v>
      </c>
      <c r="O17" s="63">
        <f t="shared" si="4"/>
        <v>2033</v>
      </c>
      <c r="P17" s="63">
        <f t="shared" si="4"/>
        <v>2034</v>
      </c>
      <c r="Q17" s="63">
        <f t="shared" si="4"/>
        <v>2035</v>
      </c>
      <c r="R17" s="63">
        <f t="shared" si="4"/>
        <v>2036</v>
      </c>
      <c r="S17" s="63">
        <f t="shared" si="4"/>
        <v>2037</v>
      </c>
      <c r="T17" s="63">
        <f t="shared" si="4"/>
        <v>2038</v>
      </c>
      <c r="U17" s="19"/>
    </row>
    <row r="18" spans="2:21">
      <c r="B18" s="39" t="s">
        <v>21</v>
      </c>
      <c r="C18" s="28" t="s">
        <v>514</v>
      </c>
      <c r="D18" s="38" t="s">
        <v>164</v>
      </c>
      <c r="E18" s="74">
        <f>SUM(F18:T18)</f>
        <v>0</v>
      </c>
      <c r="F18" s="78">
        <f>-IF(F5&gt;0,ROUND(('6a. Założenia do planu KiO'!$F$29+'6a. Założenia do planu KiO'!$F$41)/12*F6*'4. Waloryzacja'!E19,-1),0)</f>
        <v>0</v>
      </c>
      <c r="G18" s="78">
        <f>-IF(G5&gt;0,ROUND(('6a. Założenia do planu KiO'!$F$29+'6a. Założenia do planu KiO'!$F$41)/12*G6*'4. Waloryzacja'!F19,-1),0)</f>
        <v>0</v>
      </c>
      <c r="H18" s="78">
        <f>-IF(H5&gt;0,ROUND(('6a. Założenia do planu KiO'!$F$29+'6a. Założenia do planu KiO'!$F$41)/12*H6*'4. Waloryzacja'!G19,-1),0)</f>
        <v>0</v>
      </c>
      <c r="I18" s="78">
        <f>-IF(I5&gt;0,ROUND(('6a. Założenia do planu KiO'!$F$29+'6a. Założenia do planu KiO'!$F$41)/12*I6*'4. Waloryzacja'!H19,-1),0)</f>
        <v>0</v>
      </c>
      <c r="J18" s="78">
        <f>-IF(J5&gt;0,ROUND(('6a. Założenia do planu KiO'!$F$29+'6a. Założenia do planu KiO'!$F$41)/12*J6*'4. Waloryzacja'!I19,-1),0)</f>
        <v>0</v>
      </c>
      <c r="K18" s="78">
        <f>-IF(K5&gt;0,ROUND(('6a. Założenia do planu KiO'!$F$29+'6a. Założenia do planu KiO'!$F$41)/12*K6*'4. Waloryzacja'!J19,-1),0)</f>
        <v>0</v>
      </c>
      <c r="L18" s="78">
        <f>-IF(L5&gt;0,ROUND(('6a. Założenia do planu KiO'!$F$29+'6a. Założenia do planu KiO'!$F$41)/12*L6*'4. Waloryzacja'!K19,-1),0)</f>
        <v>0</v>
      </c>
      <c r="M18" s="78">
        <f>-IF(M5&gt;0,ROUND(('6a. Założenia do planu KiO'!$F$29+'6a. Założenia do planu KiO'!$F$41)/12*M6*'4. Waloryzacja'!L19,-1),0)</f>
        <v>0</v>
      </c>
      <c r="N18" s="78">
        <f>-IF(N5&gt;0,ROUND(('6a. Założenia do planu KiO'!$F$29+'6a. Założenia do planu KiO'!$F$41)/12*N6*'4. Waloryzacja'!M19,-1),0)</f>
        <v>0</v>
      </c>
      <c r="O18" s="78">
        <f>-IF(O5&gt;0,ROUND(('6a. Założenia do planu KiO'!$F$29+'6a. Założenia do planu KiO'!$F$41)/12*O6*'4. Waloryzacja'!N19,-1),0)</f>
        <v>0</v>
      </c>
      <c r="P18" s="78">
        <f>-IF(P5&gt;0,ROUND(('6a. Założenia do planu KiO'!$F$29+'6a. Założenia do planu KiO'!$F$41)/12*P6*'4. Waloryzacja'!O19,-1),0)</f>
        <v>0</v>
      </c>
      <c r="Q18" s="78">
        <f>-IF(Q5&gt;0,ROUND(('6a. Założenia do planu KiO'!$F$29+'6a. Założenia do planu KiO'!$F$41)/12*Q6*'4. Waloryzacja'!P19,-1),0)</f>
        <v>0</v>
      </c>
      <c r="R18" s="78">
        <f>-IF(R5&gt;0,ROUND(('6a. Założenia do planu KiO'!$F$29+'6a. Założenia do planu KiO'!$F$41)/12*R6*'4. Waloryzacja'!Q19,-1),0)</f>
        <v>0</v>
      </c>
      <c r="S18" s="78">
        <f>-IF(S5&gt;0,ROUND(('6a. Założenia do planu KiO'!$F$29+'6a. Założenia do planu KiO'!$F$41)/12*S6*'4. Waloryzacja'!R19,-1),0)</f>
        <v>0</v>
      </c>
      <c r="T18" s="78">
        <f>-IF(T5&gt;0,ROUND(('6a. Założenia do planu KiO'!$F$29+'6a. Założenia do planu KiO'!$F$41)/12*T6*'4. Waloryzacja'!S19,-1),0)</f>
        <v>0</v>
      </c>
      <c r="U18" s="19"/>
    </row>
    <row r="19" spans="2:21">
      <c r="B19" s="39"/>
      <c r="C19" s="20" t="s">
        <v>76</v>
      </c>
      <c r="D19" s="38" t="s">
        <v>164</v>
      </c>
      <c r="E19" s="75">
        <f t="shared" ref="E19:T19" si="5">SUM(E18:E18)</f>
        <v>0</v>
      </c>
      <c r="F19" s="75">
        <f t="shared" si="5"/>
        <v>0</v>
      </c>
      <c r="G19" s="75">
        <f t="shared" si="5"/>
        <v>0</v>
      </c>
      <c r="H19" s="75">
        <f t="shared" si="5"/>
        <v>0</v>
      </c>
      <c r="I19" s="75">
        <f t="shared" si="5"/>
        <v>0</v>
      </c>
      <c r="J19" s="75">
        <f t="shared" si="5"/>
        <v>0</v>
      </c>
      <c r="K19" s="75">
        <f t="shared" si="5"/>
        <v>0</v>
      </c>
      <c r="L19" s="75">
        <f t="shared" si="5"/>
        <v>0</v>
      </c>
      <c r="M19" s="75">
        <f t="shared" si="5"/>
        <v>0</v>
      </c>
      <c r="N19" s="75">
        <f t="shared" si="5"/>
        <v>0</v>
      </c>
      <c r="O19" s="75">
        <f t="shared" si="5"/>
        <v>0</v>
      </c>
      <c r="P19" s="75">
        <f t="shared" si="5"/>
        <v>0</v>
      </c>
      <c r="Q19" s="75">
        <f t="shared" si="5"/>
        <v>0</v>
      </c>
      <c r="R19" s="75">
        <f t="shared" si="5"/>
        <v>0</v>
      </c>
      <c r="S19" s="75">
        <f t="shared" si="5"/>
        <v>0</v>
      </c>
      <c r="T19" s="75">
        <f t="shared" si="5"/>
        <v>0</v>
      </c>
      <c r="U19" s="19"/>
    </row>
    <row r="20" spans="2:21">
      <c r="B20" s="41"/>
      <c r="C20" s="15"/>
      <c r="D20" s="15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19"/>
    </row>
    <row r="21" spans="2:21">
      <c r="B21" s="45" t="s">
        <v>158</v>
      </c>
      <c r="C21" s="26"/>
      <c r="D21" s="41"/>
      <c r="E21" s="41"/>
      <c r="F21" s="46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19"/>
    </row>
    <row r="22" spans="2:21">
      <c r="B22" s="64"/>
      <c r="C22" s="62"/>
      <c r="D22" s="33" t="s">
        <v>90</v>
      </c>
      <c r="E22" s="63" t="s">
        <v>91</v>
      </c>
      <c r="F22" s="63">
        <f t="shared" ref="F22:T22" si="6">F17</f>
        <v>2024</v>
      </c>
      <c r="G22" s="63">
        <f t="shared" si="6"/>
        <v>2025</v>
      </c>
      <c r="H22" s="63">
        <f t="shared" si="6"/>
        <v>2026</v>
      </c>
      <c r="I22" s="63">
        <f t="shared" si="6"/>
        <v>2027</v>
      </c>
      <c r="J22" s="63">
        <f t="shared" si="6"/>
        <v>2028</v>
      </c>
      <c r="K22" s="63">
        <f t="shared" si="6"/>
        <v>2029</v>
      </c>
      <c r="L22" s="63">
        <f t="shared" si="6"/>
        <v>2030</v>
      </c>
      <c r="M22" s="63">
        <f t="shared" si="6"/>
        <v>2031</v>
      </c>
      <c r="N22" s="63">
        <f t="shared" si="6"/>
        <v>2032</v>
      </c>
      <c r="O22" s="63">
        <f t="shared" si="6"/>
        <v>2033</v>
      </c>
      <c r="P22" s="63">
        <f t="shared" si="6"/>
        <v>2034</v>
      </c>
      <c r="Q22" s="63">
        <f t="shared" si="6"/>
        <v>2035</v>
      </c>
      <c r="R22" s="63">
        <f t="shared" si="6"/>
        <v>2036</v>
      </c>
      <c r="S22" s="63">
        <f t="shared" si="6"/>
        <v>2037</v>
      </c>
      <c r="T22" s="63">
        <f t="shared" si="6"/>
        <v>2038</v>
      </c>
      <c r="U22" s="19"/>
    </row>
    <row r="23" spans="2:21">
      <c r="B23" s="39" t="s">
        <v>21</v>
      </c>
      <c r="C23" s="28" t="s">
        <v>440</v>
      </c>
      <c r="D23" s="38" t="s">
        <v>164</v>
      </c>
      <c r="E23" s="74">
        <f>SUM(F23:T23)</f>
        <v>0</v>
      </c>
      <c r="F23" s="78">
        <f>IF(F5&gt;0,ROUND(('6a. Założenia do planu KiO'!$E$20)/12*F6*'4. Waloryzacja'!E19,-1),0)</f>
        <v>0</v>
      </c>
      <c r="G23" s="78">
        <f>IF(G5&gt;0,ROUND(('6a. Założenia do planu KiO'!$E$20)/12*G6*'4. Waloryzacja'!F19,-1),0)</f>
        <v>0</v>
      </c>
      <c r="H23" s="78">
        <f>IF(H5&gt;0,ROUND(('6a. Założenia do planu KiO'!$E$20)/12*H6*'4. Waloryzacja'!G19,-1),0)</f>
        <v>0</v>
      </c>
      <c r="I23" s="78">
        <f>IF(I5&gt;0,ROUND(('6a. Założenia do planu KiO'!$E$20)/12*I6*'4. Waloryzacja'!H19,-1),0)</f>
        <v>0</v>
      </c>
      <c r="J23" s="78">
        <f>IF(J5&gt;0,ROUND(('6a. Założenia do planu KiO'!$E$20)/12*J6*'4. Waloryzacja'!I19,-1),0)</f>
        <v>0</v>
      </c>
      <c r="K23" s="78">
        <f>IF(K5&gt;0,ROUND(('6a. Założenia do planu KiO'!$E$20)/12*K6*'4. Waloryzacja'!J19,-1),0)</f>
        <v>0</v>
      </c>
      <c r="L23" s="78">
        <f>IF(L5&gt;0,ROUND(('6a. Założenia do planu KiO'!$E$20)/12*L6*'4. Waloryzacja'!K19,-1),0)</f>
        <v>0</v>
      </c>
      <c r="M23" s="78">
        <f>IF(M5&gt;0,ROUND(('6a. Założenia do planu KiO'!$E$20)/12*M6*'4. Waloryzacja'!L19,-1),0)</f>
        <v>0</v>
      </c>
      <c r="N23" s="78">
        <f>IF(N5&gt;0,ROUND(('6a. Założenia do planu KiO'!$E$20)/12*N6*'4. Waloryzacja'!M19,-1),0)</f>
        <v>0</v>
      </c>
      <c r="O23" s="78">
        <f>IF(O5&gt;0,ROUND(('6a. Założenia do planu KiO'!$E$20)/12*O6*'4. Waloryzacja'!N19,-1),0)</f>
        <v>0</v>
      </c>
      <c r="P23" s="78">
        <f>IF(P5&gt;0,ROUND(('6a. Założenia do planu KiO'!$E$20)/12*P6*'4. Waloryzacja'!O19,-1),0)</f>
        <v>0</v>
      </c>
      <c r="Q23" s="78">
        <f>IF(Q5&gt;0,ROUND(('6a. Założenia do planu KiO'!$E$20)/12*Q6*'4. Waloryzacja'!P19,-1),0)</f>
        <v>0</v>
      </c>
      <c r="R23" s="78">
        <f>IF(R5&gt;0,ROUND(('6a. Założenia do planu KiO'!$E$20)/12*R6*'4. Waloryzacja'!Q19,-1),0)</f>
        <v>0</v>
      </c>
      <c r="S23" s="78">
        <f>IF(S5&gt;0,ROUND(('6a. Założenia do planu KiO'!$E$20)/12*S6*'4. Waloryzacja'!R19,-1),0)</f>
        <v>0</v>
      </c>
      <c r="T23" s="78">
        <f>IF(T5&gt;0,ROUND(('6a. Założenia do planu KiO'!$E$20)/12*T6*'4. Waloryzacja'!S19,-1),0)</f>
        <v>0</v>
      </c>
      <c r="U23" s="19"/>
    </row>
    <row r="24" spans="2:21">
      <c r="B24" s="39" t="s">
        <v>16</v>
      </c>
      <c r="C24" s="28" t="s">
        <v>427</v>
      </c>
      <c r="D24" s="38" t="s">
        <v>164</v>
      </c>
      <c r="E24" s="74">
        <f>SUM(F24:T24)</f>
        <v>0</v>
      </c>
      <c r="F24" s="78">
        <f>IF(F5&gt;0,ROUND(('6a. Założenia do planu KiO'!$E$12)/12*F6*'4. Waloryzacja'!E19,-1),0)</f>
        <v>0</v>
      </c>
      <c r="G24" s="78">
        <f>IF(G5&gt;0,ROUND(('6a. Założenia do planu KiO'!$E$12)/12*G6*'4. Waloryzacja'!F19,-1),0)</f>
        <v>0</v>
      </c>
      <c r="H24" s="78">
        <f>IF(H5&gt;0,ROUND(('6a. Założenia do planu KiO'!$E$12)/12*H6*'4. Waloryzacja'!G19,-1),0)</f>
        <v>0</v>
      </c>
      <c r="I24" s="78">
        <f>IF(I5&gt;0,ROUND(('6a. Założenia do planu KiO'!$E$12)/12*I6*'4. Waloryzacja'!H19,-1),0)</f>
        <v>0</v>
      </c>
      <c r="J24" s="78">
        <f>IF(J5&gt;0,ROUND(('6a. Założenia do planu KiO'!$E$12)/12*J6*'4. Waloryzacja'!I19,-1),0)</f>
        <v>0</v>
      </c>
      <c r="K24" s="78">
        <f>IF(K5&gt;0,ROUND(('6a. Założenia do planu KiO'!$E$12)/12*K6*'4. Waloryzacja'!J19,-1),0)</f>
        <v>0</v>
      </c>
      <c r="L24" s="78">
        <f>IF(L5&gt;0,ROUND(('6a. Założenia do planu KiO'!$E$12)/12*L6*'4. Waloryzacja'!K19,-1),0)</f>
        <v>0</v>
      </c>
      <c r="M24" s="78">
        <f>IF(M5&gt;0,ROUND(('6a. Założenia do planu KiO'!$E$12)/12*M6*'4. Waloryzacja'!L19,-1),0)</f>
        <v>0</v>
      </c>
      <c r="N24" s="78">
        <f>IF(N5&gt;0,ROUND(('6a. Założenia do planu KiO'!$E$12)/12*N6*'4. Waloryzacja'!M19,-1),0)</f>
        <v>0</v>
      </c>
      <c r="O24" s="78">
        <f>IF(O5&gt;0,ROUND(('6a. Założenia do planu KiO'!$E$12)/12*O6*'4. Waloryzacja'!N19,-1),0)</f>
        <v>0</v>
      </c>
      <c r="P24" s="78">
        <f>IF(P5&gt;0,ROUND(('6a. Założenia do planu KiO'!$E$12)/12*P6*'4. Waloryzacja'!O19,-1),0)</f>
        <v>0</v>
      </c>
      <c r="Q24" s="78">
        <f>IF(Q5&gt;0,ROUND(('6a. Założenia do planu KiO'!$E$12)/12*Q6*'4. Waloryzacja'!P19,-1),0)</f>
        <v>0</v>
      </c>
      <c r="R24" s="78">
        <f>IF(R5&gt;0,ROUND(('6a. Założenia do planu KiO'!$E$12)/12*R6*'4. Waloryzacja'!Q19,-1),0)</f>
        <v>0</v>
      </c>
      <c r="S24" s="78">
        <f>IF(S5&gt;0,ROUND(('6a. Założenia do planu KiO'!$E$12)/12*S6*'4. Waloryzacja'!R19,-1),0)</f>
        <v>0</v>
      </c>
      <c r="T24" s="78">
        <f>IF(T5&gt;0,ROUND(('6a. Założenia do planu KiO'!$E$12)/12*T6*'4. Waloryzacja'!S19,-1),0)</f>
        <v>0</v>
      </c>
      <c r="U24" s="19"/>
    </row>
    <row r="25" spans="2:21">
      <c r="B25" s="39"/>
      <c r="C25" s="20" t="s">
        <v>76</v>
      </c>
      <c r="D25" s="38" t="s">
        <v>164</v>
      </c>
      <c r="E25" s="75">
        <f t="shared" ref="E25:T25" si="7">SUM(E23:E24)</f>
        <v>0</v>
      </c>
      <c r="F25" s="75">
        <f t="shared" si="7"/>
        <v>0</v>
      </c>
      <c r="G25" s="75">
        <f t="shared" si="7"/>
        <v>0</v>
      </c>
      <c r="H25" s="75">
        <f t="shared" si="7"/>
        <v>0</v>
      </c>
      <c r="I25" s="75">
        <f t="shared" si="7"/>
        <v>0</v>
      </c>
      <c r="J25" s="75">
        <f t="shared" si="7"/>
        <v>0</v>
      </c>
      <c r="K25" s="75">
        <f t="shared" si="7"/>
        <v>0</v>
      </c>
      <c r="L25" s="75">
        <f t="shared" si="7"/>
        <v>0</v>
      </c>
      <c r="M25" s="75">
        <f t="shared" si="7"/>
        <v>0</v>
      </c>
      <c r="N25" s="75">
        <f t="shared" si="7"/>
        <v>0</v>
      </c>
      <c r="O25" s="75">
        <f t="shared" si="7"/>
        <v>0</v>
      </c>
      <c r="P25" s="75">
        <f t="shared" si="7"/>
        <v>0</v>
      </c>
      <c r="Q25" s="75">
        <f t="shared" si="7"/>
        <v>0</v>
      </c>
      <c r="R25" s="75">
        <f t="shared" si="7"/>
        <v>0</v>
      </c>
      <c r="S25" s="75">
        <f t="shared" si="7"/>
        <v>0</v>
      </c>
      <c r="T25" s="75">
        <f t="shared" si="7"/>
        <v>0</v>
      </c>
      <c r="U25" s="19"/>
    </row>
    <row r="26" spans="2:21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7"/>
      <c r="R26" s="47"/>
      <c r="S26" s="47"/>
      <c r="T26" s="43"/>
      <c r="U26" s="19"/>
    </row>
    <row r="27" spans="2:21">
      <c r="B27" s="45" t="s">
        <v>157</v>
      </c>
      <c r="C27" s="26"/>
      <c r="D27" s="41"/>
      <c r="E27" s="41"/>
      <c r="F27" s="46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9"/>
    </row>
    <row r="28" spans="2:21">
      <c r="B28" s="64"/>
      <c r="C28" s="62"/>
      <c r="D28" s="33" t="s">
        <v>90</v>
      </c>
      <c r="E28" s="63" t="s">
        <v>91</v>
      </c>
      <c r="F28" s="63">
        <f t="shared" ref="F28:T28" si="8">F22</f>
        <v>2024</v>
      </c>
      <c r="G28" s="63">
        <f t="shared" si="8"/>
        <v>2025</v>
      </c>
      <c r="H28" s="63">
        <f t="shared" si="8"/>
        <v>2026</v>
      </c>
      <c r="I28" s="63">
        <f t="shared" si="8"/>
        <v>2027</v>
      </c>
      <c r="J28" s="63">
        <f t="shared" si="8"/>
        <v>2028</v>
      </c>
      <c r="K28" s="63">
        <f t="shared" si="8"/>
        <v>2029</v>
      </c>
      <c r="L28" s="63">
        <f t="shared" si="8"/>
        <v>2030</v>
      </c>
      <c r="M28" s="63">
        <f t="shared" si="8"/>
        <v>2031</v>
      </c>
      <c r="N28" s="63">
        <f t="shared" si="8"/>
        <v>2032</v>
      </c>
      <c r="O28" s="63">
        <f t="shared" si="8"/>
        <v>2033</v>
      </c>
      <c r="P28" s="63">
        <f t="shared" si="8"/>
        <v>2034</v>
      </c>
      <c r="Q28" s="63">
        <f t="shared" si="8"/>
        <v>2035</v>
      </c>
      <c r="R28" s="63">
        <f t="shared" si="8"/>
        <v>2036</v>
      </c>
      <c r="S28" s="63">
        <f t="shared" si="8"/>
        <v>2037</v>
      </c>
      <c r="T28" s="63">
        <f t="shared" si="8"/>
        <v>2038</v>
      </c>
      <c r="U28" s="19"/>
    </row>
    <row r="29" spans="2:21">
      <c r="B29" s="39" t="s">
        <v>21</v>
      </c>
      <c r="C29" s="28" t="s">
        <v>514</v>
      </c>
      <c r="D29" s="38" t="s">
        <v>164</v>
      </c>
      <c r="E29" s="74">
        <f>SUM(F29:T29)</f>
        <v>0</v>
      </c>
      <c r="F29" s="78">
        <f>-IF(F5&gt;0,ROUND(('6a. Założenia do planu KiO'!$D$29+'6a. Założenia do planu KiO'!$D$41)/12*F6*'4. Waloryzacja'!E19,-1),0)</f>
        <v>0</v>
      </c>
      <c r="G29" s="78">
        <f>-IF(G5&gt;0,ROUND(('6a. Założenia do planu KiO'!$D$29+'6a. Założenia do planu KiO'!$D$41)/12*G6*'4. Waloryzacja'!F19,-1),0)</f>
        <v>0</v>
      </c>
      <c r="H29" s="78">
        <f>-IF(H5&gt;0,ROUND(('6a. Założenia do planu KiO'!$D$29+'6a. Założenia do planu KiO'!$D$41)/12*H6*'4. Waloryzacja'!G19,-1),0)</f>
        <v>0</v>
      </c>
      <c r="I29" s="78">
        <f>-IF(I5&gt;0,ROUND(('6a. Założenia do planu KiO'!$D$29+'6a. Założenia do planu KiO'!$D$41)/12*I6*'4. Waloryzacja'!H19,-1),0)</f>
        <v>0</v>
      </c>
      <c r="J29" s="78">
        <f>-IF(J5&gt;0,ROUND(('6a. Założenia do planu KiO'!$D$29+'6a. Założenia do planu KiO'!$D$41)/12*J6*'4. Waloryzacja'!I19,-1),0)</f>
        <v>0</v>
      </c>
      <c r="K29" s="78">
        <f>-IF(K5&gt;0,ROUND(('6a. Założenia do planu KiO'!$D$29+'6a. Założenia do planu KiO'!$D$41)/12*K6*'4. Waloryzacja'!J19,-1),0)</f>
        <v>0</v>
      </c>
      <c r="L29" s="78">
        <f>-IF(L5&gt;0,ROUND(('6a. Założenia do planu KiO'!$D$29+'6a. Założenia do planu KiO'!$D$41)/12*L6*'4. Waloryzacja'!K19,-1),0)</f>
        <v>0</v>
      </c>
      <c r="M29" s="78">
        <f>-IF(M5&gt;0,ROUND(('6a. Założenia do planu KiO'!$D$29+'6a. Założenia do planu KiO'!$D$41)/12*M6*'4. Waloryzacja'!L19,-1),0)</f>
        <v>0</v>
      </c>
      <c r="N29" s="78">
        <f>-IF(N5&gt;0,ROUND(('6a. Założenia do planu KiO'!$D$29+'6a. Założenia do planu KiO'!$D$41)/12*N6*'4. Waloryzacja'!M19,-1),0)</f>
        <v>0</v>
      </c>
      <c r="O29" s="78">
        <f>-IF(O5&gt;0,ROUND(('6a. Założenia do planu KiO'!$D$29+'6a. Założenia do planu KiO'!$D$41)/12*O6*'4. Waloryzacja'!N19,-1),0)</f>
        <v>0</v>
      </c>
      <c r="P29" s="78">
        <f>-IF(P5&gt;0,ROUND(('6a. Założenia do planu KiO'!$D$29+'6a. Założenia do planu KiO'!$D$41)/12*P6*'4. Waloryzacja'!O19,-1),0)</f>
        <v>0</v>
      </c>
      <c r="Q29" s="78">
        <f>-IF(Q5&gt;0,ROUND(('6a. Założenia do planu KiO'!$D$29+'6a. Założenia do planu KiO'!$D$41)/12*Q6*'4. Waloryzacja'!P19,-1),0)</f>
        <v>0</v>
      </c>
      <c r="R29" s="78">
        <f>-IF(R5&gt;0,ROUND(('6a. Założenia do planu KiO'!$D$29+'6a. Założenia do planu KiO'!$D$41)/12*R6*'4. Waloryzacja'!Q19,-1),0)</f>
        <v>0</v>
      </c>
      <c r="S29" s="78">
        <f>-IF(S5&gt;0,ROUND(('6a. Założenia do planu KiO'!$D$29+'6a. Założenia do planu KiO'!$D$41)/12*S6*'4. Waloryzacja'!R19,-1),0)</f>
        <v>0</v>
      </c>
      <c r="T29" s="78">
        <f>-IF(T5&gt;0,ROUND(('6a. Założenia do planu KiO'!$D$29+'6a. Założenia do planu KiO'!$D$41)/12*T6*'4. Waloryzacja'!S19,-1),0)</f>
        <v>0</v>
      </c>
      <c r="U29" s="19"/>
    </row>
    <row r="30" spans="2:21">
      <c r="B30" s="283"/>
      <c r="C30" s="20" t="s">
        <v>76</v>
      </c>
      <c r="D30" s="38" t="s">
        <v>164</v>
      </c>
      <c r="E30" s="75">
        <f t="shared" ref="E30:T30" si="9">SUM(E29:E29)</f>
        <v>0</v>
      </c>
      <c r="F30" s="75">
        <f t="shared" si="9"/>
        <v>0</v>
      </c>
      <c r="G30" s="75">
        <f t="shared" si="9"/>
        <v>0</v>
      </c>
      <c r="H30" s="75">
        <f t="shared" si="9"/>
        <v>0</v>
      </c>
      <c r="I30" s="75">
        <f t="shared" si="9"/>
        <v>0</v>
      </c>
      <c r="J30" s="75">
        <f t="shared" si="9"/>
        <v>0</v>
      </c>
      <c r="K30" s="75">
        <f t="shared" si="9"/>
        <v>0</v>
      </c>
      <c r="L30" s="75">
        <f t="shared" si="9"/>
        <v>0</v>
      </c>
      <c r="M30" s="75">
        <f t="shared" si="9"/>
        <v>0</v>
      </c>
      <c r="N30" s="75">
        <f t="shared" si="9"/>
        <v>0</v>
      </c>
      <c r="O30" s="75">
        <f t="shared" si="9"/>
        <v>0</v>
      </c>
      <c r="P30" s="75">
        <f t="shared" si="9"/>
        <v>0</v>
      </c>
      <c r="Q30" s="75">
        <f t="shared" si="9"/>
        <v>0</v>
      </c>
      <c r="R30" s="75">
        <f t="shared" si="9"/>
        <v>0</v>
      </c>
      <c r="S30" s="75">
        <f t="shared" si="9"/>
        <v>0</v>
      </c>
      <c r="T30" s="75">
        <f t="shared" si="9"/>
        <v>0</v>
      </c>
      <c r="U30" s="19"/>
    </row>
  </sheetData>
  <mergeCells count="1">
    <mergeCell ref="C3:C4"/>
  </mergeCells>
  <pageMargins left="0.43307086614173229" right="0.74803149606299213" top="1.3779527559055118" bottom="0.98425196850393704" header="0.51181102362204722" footer="0.51181102362204722"/>
  <pageSetup paperSize="9" scale="50" firstPageNumber="26" pageOrder="overThenDown" orientation="landscape" r:id="rId1"/>
  <headerFooter>
    <oddHeader>&amp;C&amp;F</oddHeader>
    <oddFooter>&amp;C&amp;A&amp;R&amp;P/&amp;N</oddFooter>
  </headerFooter>
  <rowBreaks count="1" manualBreakCount="1">
    <brk id="20" min="1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AD165"/>
  <sheetViews>
    <sheetView view="pageBreakPreview" zoomScale="115" zoomScaleNormal="85" zoomScaleSheetLayoutView="115" zoomScalePageLayoutView="140" workbookViewId="0">
      <selection activeCell="F6" sqref="F6"/>
    </sheetView>
  </sheetViews>
  <sheetFormatPr defaultColWidth="9.1796875" defaultRowHeight="13"/>
  <cols>
    <col min="1" max="1" width="10.81640625" style="40" customWidth="1"/>
    <col min="2" max="2" width="10.26953125" style="40" bestFit="1" customWidth="1"/>
    <col min="3" max="3" width="40.1796875" style="40" customWidth="1"/>
    <col min="4" max="4" width="12.54296875" style="40" customWidth="1"/>
    <col min="5" max="30" width="12.7265625" style="40" customWidth="1"/>
    <col min="31" max="16384" width="9.1796875" style="40"/>
  </cols>
  <sheetData>
    <row r="1" spans="2:30">
      <c r="B1" s="41"/>
      <c r="C1" s="41"/>
      <c r="D1" s="41"/>
      <c r="E1" s="41"/>
      <c r="F1" s="32">
        <v>1</v>
      </c>
      <c r="G1" s="32">
        <f>F1+1</f>
        <v>2</v>
      </c>
      <c r="H1" s="32">
        <f t="shared" ref="H1:T1" si="0">G1+1</f>
        <v>3</v>
      </c>
      <c r="I1" s="32">
        <f t="shared" si="0"/>
        <v>4</v>
      </c>
      <c r="J1" s="32">
        <f t="shared" si="0"/>
        <v>5</v>
      </c>
      <c r="K1" s="32">
        <f t="shared" si="0"/>
        <v>6</v>
      </c>
      <c r="L1" s="32">
        <f t="shared" si="0"/>
        <v>7</v>
      </c>
      <c r="M1" s="32">
        <f t="shared" si="0"/>
        <v>8</v>
      </c>
      <c r="N1" s="32">
        <f t="shared" si="0"/>
        <v>9</v>
      </c>
      <c r="O1" s="32">
        <f t="shared" si="0"/>
        <v>10</v>
      </c>
      <c r="P1" s="32">
        <f t="shared" si="0"/>
        <v>11</v>
      </c>
      <c r="Q1" s="32">
        <f t="shared" si="0"/>
        <v>12</v>
      </c>
      <c r="R1" s="32">
        <f t="shared" si="0"/>
        <v>13</v>
      </c>
      <c r="S1" s="32">
        <f t="shared" si="0"/>
        <v>14</v>
      </c>
      <c r="T1" s="32">
        <f t="shared" si="0"/>
        <v>15</v>
      </c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2:30">
      <c r="B2" s="41"/>
      <c r="C2" s="15"/>
      <c r="D2" s="42"/>
      <c r="E2" s="42"/>
      <c r="F2" s="19">
        <f>IF('5. Plan nakładów'!I2&lt;='3. Założenia'!$C$49,'5. Plan nakładów'!I2,0)</f>
        <v>0</v>
      </c>
      <c r="G2" s="19">
        <f>IF('5. Plan nakładów'!J2&lt;='3. Założenia'!$C$49,'5. Plan nakładów'!J2,0)</f>
        <v>0</v>
      </c>
      <c r="H2" s="19">
        <f>IF('5. Plan nakładów'!K2&lt;='3. Założenia'!$C$49,'5. Plan nakładów'!K2,0)</f>
        <v>0</v>
      </c>
      <c r="I2" s="19">
        <f>IF('5. Plan nakładów'!L2&lt;='3. Założenia'!$C$49,'5. Plan nakładów'!L2,0)</f>
        <v>0</v>
      </c>
      <c r="J2" s="19">
        <f>IF('5. Plan nakładów'!M2&lt;='3. Założenia'!$C$49,'5. Plan nakładów'!M2,0)</f>
        <v>0</v>
      </c>
      <c r="K2" s="19">
        <f>IF('5. Plan nakładów'!N2&lt;='3. Założenia'!$C$49,'5. Plan nakładów'!N2,0)</f>
        <v>0</v>
      </c>
      <c r="L2" s="19">
        <f>IF('5. Plan nakładów'!O2&lt;='3. Założenia'!$C$49,'5. Plan nakładów'!O2,0)</f>
        <v>0</v>
      </c>
      <c r="M2" s="19">
        <f>IF('5. Plan nakładów'!P2&lt;='3. Założenia'!$C$49,'5. Plan nakładów'!P2,0)</f>
        <v>0</v>
      </c>
      <c r="N2" s="19">
        <f>IF('5. Plan nakładów'!Q2&lt;='3. Założenia'!$C$49,'5. Plan nakładów'!Q2,0)</f>
        <v>0</v>
      </c>
      <c r="O2" s="19">
        <f>IF('5. Plan nakładów'!R2&lt;='3. Założenia'!$C$49,'5. Plan nakładów'!R2,0)</f>
        <v>0</v>
      </c>
      <c r="P2" s="19">
        <f>IF('5. Plan nakładów'!S2&lt;='3. Założenia'!$C$49,'5. Plan nakładów'!S2,0)</f>
        <v>0</v>
      </c>
      <c r="Q2" s="19">
        <f>IF('5. Plan nakładów'!T2&lt;='3. Założenia'!$C$49,'5. Plan nakładów'!T2,0)</f>
        <v>0</v>
      </c>
      <c r="R2" s="19">
        <f>IF('5. Plan nakładów'!U2&lt;='3. Założenia'!$C$49,'5. Plan nakładów'!U2,0)</f>
        <v>0</v>
      </c>
      <c r="S2" s="19">
        <f>IF('5. Plan nakładów'!V2&lt;='3. Założenia'!$C$49,'5. Plan nakładów'!V2,0)</f>
        <v>0</v>
      </c>
      <c r="T2" s="19">
        <f>IF('5. Plan nakładów'!W2&lt;='3. Założenia'!$C$49,'5. Plan nakładów'!W2,0)</f>
        <v>0</v>
      </c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2:30">
      <c r="B3" s="41"/>
      <c r="C3" s="447" t="s">
        <v>393</v>
      </c>
      <c r="D3" s="42" t="s">
        <v>306</v>
      </c>
      <c r="E3" s="42"/>
      <c r="F3" s="19">
        <f>IF('3. Założenia'!$C$48='7. Wynagrodzenie partnera'!F2,'3. Założenia'!$C$47,0)</f>
        <v>0</v>
      </c>
      <c r="G3" s="19">
        <f>IF('3. Założenia'!$C$48='7. Wynagrodzenie partnera'!G2,'3. Założenia'!$C$47,0)</f>
        <v>0</v>
      </c>
      <c r="H3" s="19">
        <f>IF('3. Założenia'!$C$48='7. Wynagrodzenie partnera'!H2,'3. Założenia'!$C$47,0)</f>
        <v>0</v>
      </c>
      <c r="I3" s="19">
        <f>IF('3. Założenia'!$C$48='7. Wynagrodzenie partnera'!I2,'3. Założenia'!$C$47,0)</f>
        <v>0</v>
      </c>
      <c r="J3" s="19">
        <f>IF('3. Założenia'!$C$48='7. Wynagrodzenie partnera'!J2,'3. Założenia'!$C$47,0)</f>
        <v>0</v>
      </c>
      <c r="K3" s="19">
        <f>IF('3. Założenia'!$C$48='7. Wynagrodzenie partnera'!K2,'3. Założenia'!$C$47,0)</f>
        <v>0</v>
      </c>
      <c r="L3" s="19">
        <f>IF('3. Założenia'!$C$48='7. Wynagrodzenie partnera'!L2,'3. Założenia'!$C$47,0)</f>
        <v>0</v>
      </c>
      <c r="M3" s="19">
        <f>IF('3. Założenia'!$C$48='7. Wynagrodzenie partnera'!M2,'3. Założenia'!$C$47,0)</f>
        <v>0</v>
      </c>
      <c r="N3" s="19">
        <f>IF('3. Założenia'!$C$48='7. Wynagrodzenie partnera'!N2,'3. Założenia'!$C$47,0)</f>
        <v>0</v>
      </c>
      <c r="O3" s="19">
        <f>IF('3. Założenia'!$C$48='7. Wynagrodzenie partnera'!O2,'3. Założenia'!$C$47,0)</f>
        <v>0</v>
      </c>
      <c r="P3" s="19">
        <f>IF('3. Założenia'!$C$48='7. Wynagrodzenie partnera'!P2,'3. Założenia'!$C$47,0)</f>
        <v>0</v>
      </c>
      <c r="Q3" s="19">
        <f>IF('3. Założenia'!$C$48='7. Wynagrodzenie partnera'!Q2,'3. Założenia'!$C$47,0)</f>
        <v>0</v>
      </c>
      <c r="R3" s="19">
        <f>IF('3. Założenia'!$C$48='7. Wynagrodzenie partnera'!R2,'3. Założenia'!$C$47,0)</f>
        <v>0</v>
      </c>
      <c r="S3" s="19">
        <f>IF('3. Założenia'!$C$48='7. Wynagrodzenie partnera'!S2,'3. Założenia'!$C$47,0)</f>
        <v>0</v>
      </c>
      <c r="T3" s="19">
        <f>IF('3. Założenia'!$C$48='7. Wynagrodzenie partnera'!T2,'3. Założenia'!$C$47,0)</f>
        <v>0</v>
      </c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2:30">
      <c r="B4" s="41"/>
      <c r="C4" s="447"/>
      <c r="D4" s="42" t="s">
        <v>307</v>
      </c>
      <c r="E4" s="42"/>
      <c r="F4" s="19">
        <f>IF('3. Założenia'!$C$48='7. Wynagrodzenie partnera'!F2,'3. Założenia'!$C$48,0)</f>
        <v>0</v>
      </c>
      <c r="G4" s="19">
        <f>IF('3. Założenia'!$C$48='7. Wynagrodzenie partnera'!G2,'3. Założenia'!$C$48,0)</f>
        <v>0</v>
      </c>
      <c r="H4" s="19">
        <f>IF('3. Założenia'!$C$48='7. Wynagrodzenie partnera'!H2,'3. Założenia'!$C$48,0)</f>
        <v>0</v>
      </c>
      <c r="I4" s="19">
        <f>IF('3. Założenia'!$C$48='7. Wynagrodzenie partnera'!I2,'3. Założenia'!$C$48,0)</f>
        <v>0</v>
      </c>
      <c r="J4" s="19">
        <f>IF('3. Założenia'!$C$48='7. Wynagrodzenie partnera'!J2,'3. Założenia'!$C$48,0)</f>
        <v>0</v>
      </c>
      <c r="K4" s="19">
        <f>IF('3. Założenia'!$C$48='7. Wynagrodzenie partnera'!K2,'3. Założenia'!$C$48,0)</f>
        <v>0</v>
      </c>
      <c r="L4" s="19">
        <f>IF('3. Założenia'!$C$48='7. Wynagrodzenie partnera'!L2,'3. Założenia'!$C$48,0)</f>
        <v>0</v>
      </c>
      <c r="M4" s="19">
        <f>IF('3. Założenia'!$C$48='7. Wynagrodzenie partnera'!M2,'3. Założenia'!$C$48,0)</f>
        <v>0</v>
      </c>
      <c r="N4" s="19">
        <f>IF('3. Założenia'!$C$48='7. Wynagrodzenie partnera'!N2,'3. Założenia'!$C$48,0)</f>
        <v>0</v>
      </c>
      <c r="O4" s="19">
        <f>IF('3. Założenia'!$C$48='7. Wynagrodzenie partnera'!O2,'3. Założenia'!$C$48,0)</f>
        <v>0</v>
      </c>
      <c r="P4" s="19">
        <f>IF('3. Założenia'!$C$48='7. Wynagrodzenie partnera'!P2,'3. Założenia'!$C$48,0)</f>
        <v>0</v>
      </c>
      <c r="Q4" s="19">
        <f>IF('3. Założenia'!$C$48='7. Wynagrodzenie partnera'!Q2,'3. Założenia'!$C$48,0)</f>
        <v>0</v>
      </c>
      <c r="R4" s="19">
        <f>IF('3. Założenia'!$C$48='7. Wynagrodzenie partnera'!R2,'3. Założenia'!$C$48,0)</f>
        <v>0</v>
      </c>
      <c r="S4" s="19">
        <f>IF('3. Założenia'!$C$48='7. Wynagrodzenie partnera'!S2,'3. Założenia'!$C$48,0)</f>
        <v>0</v>
      </c>
      <c r="T4" s="19">
        <f>IF('3. Założenia'!$C$48='7. Wynagrodzenie partnera'!T2,'3. Założenia'!$C$48,0)</f>
        <v>0</v>
      </c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2:30">
      <c r="B5" s="41"/>
      <c r="C5" s="15"/>
      <c r="D5" s="42"/>
      <c r="E5" s="42"/>
      <c r="F5" s="19">
        <f>IF(F2&gt;='3. Założenia'!$C$48,1,0)</f>
        <v>0</v>
      </c>
      <c r="G5" s="19">
        <f>IF(G2&gt;='3. Założenia'!$C$48,1,0)</f>
        <v>0</v>
      </c>
      <c r="H5" s="19">
        <f>IF(H2&gt;='3. Założenia'!$C$48,1,0)</f>
        <v>0</v>
      </c>
      <c r="I5" s="19">
        <f>IF(I2&gt;='3. Założenia'!$C$48,1,0)</f>
        <v>0</v>
      </c>
      <c r="J5" s="19">
        <f>IF(J2&gt;='3. Założenia'!$C$48,1,0)</f>
        <v>0</v>
      </c>
      <c r="K5" s="19">
        <f>IF(K2&gt;='3. Założenia'!$C$48,1,0)</f>
        <v>0</v>
      </c>
      <c r="L5" s="19">
        <f>IF(L2&gt;='3. Założenia'!$C$48,1,0)</f>
        <v>0</v>
      </c>
      <c r="M5" s="19">
        <f>IF(M2&gt;='3. Założenia'!$C$48,1,0)</f>
        <v>0</v>
      </c>
      <c r="N5" s="19">
        <f>IF(N2&gt;='3. Założenia'!$C$48,1,0)</f>
        <v>0</v>
      </c>
      <c r="O5" s="19">
        <f>IF(O2&gt;='3. Założenia'!$C$48,1,0)</f>
        <v>0</v>
      </c>
      <c r="P5" s="19">
        <f>IF(P2&gt;='3. Założenia'!$C$48,1,0)</f>
        <v>0</v>
      </c>
      <c r="Q5" s="19">
        <f>IF(Q2&gt;='3. Założenia'!$C$48,1,0)</f>
        <v>0</v>
      </c>
      <c r="R5" s="19">
        <f>IF(R2&gt;='3. Założenia'!$C$48,1,0)</f>
        <v>0</v>
      </c>
      <c r="S5" s="19">
        <f>IF(S2&gt;='3. Założenia'!$C$48,1,0)</f>
        <v>0</v>
      </c>
      <c r="T5" s="19">
        <f>IF(T2&gt;='3. Założenia'!$C$48,1,0)</f>
        <v>0</v>
      </c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2:30">
      <c r="B6" s="41"/>
      <c r="C6" s="138"/>
      <c r="D6" s="42"/>
      <c r="E6" s="42"/>
      <c r="F6" s="19">
        <f>IF(F5=0,0,IF(F3=0,12,12-F3))</f>
        <v>0</v>
      </c>
      <c r="G6" s="19">
        <f>IF(G5=0,0,IF(G3=0,12,12-G3))</f>
        <v>0</v>
      </c>
      <c r="H6" s="19">
        <f>IF(H5=0,0,IF(H3=0,12,12-H3))</f>
        <v>0</v>
      </c>
      <c r="I6" s="19">
        <f t="shared" ref="I6:N6" si="1">IF(I5=0,0,IF(I3=0,12,12-I3))</f>
        <v>0</v>
      </c>
      <c r="J6" s="19">
        <f t="shared" si="1"/>
        <v>0</v>
      </c>
      <c r="K6" s="19">
        <f t="shared" si="1"/>
        <v>0</v>
      </c>
      <c r="L6" s="19">
        <f t="shared" si="1"/>
        <v>0</v>
      </c>
      <c r="M6" s="19">
        <f t="shared" si="1"/>
        <v>0</v>
      </c>
      <c r="N6" s="19">
        <f t="shared" si="1"/>
        <v>0</v>
      </c>
      <c r="O6" s="19">
        <f t="shared" ref="O6:T6" si="2">IF(O5=0,0,IF(O3=0,12,12-O3))</f>
        <v>0</v>
      </c>
      <c r="P6" s="19">
        <f t="shared" si="2"/>
        <v>0</v>
      </c>
      <c r="Q6" s="19">
        <f t="shared" si="2"/>
        <v>0</v>
      </c>
      <c r="R6" s="19">
        <f t="shared" si="2"/>
        <v>0</v>
      </c>
      <c r="S6" s="19">
        <f t="shared" si="2"/>
        <v>0</v>
      </c>
      <c r="T6" s="19">
        <f t="shared" si="2"/>
        <v>0</v>
      </c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2:30">
      <c r="B7" s="41"/>
      <c r="C7" s="15"/>
      <c r="D7" s="42"/>
      <c r="E7" s="42"/>
      <c r="F7" s="19">
        <f>F6</f>
        <v>0</v>
      </c>
      <c r="G7" s="19">
        <f>F7+G6</f>
        <v>0</v>
      </c>
      <c r="H7" s="19">
        <f t="shared" ref="H7:T7" si="3">G7+H6</f>
        <v>0</v>
      </c>
      <c r="I7" s="19">
        <f t="shared" si="3"/>
        <v>0</v>
      </c>
      <c r="J7" s="19">
        <f t="shared" si="3"/>
        <v>0</v>
      </c>
      <c r="K7" s="19">
        <f t="shared" si="3"/>
        <v>0</v>
      </c>
      <c r="L7" s="19">
        <f t="shared" si="3"/>
        <v>0</v>
      </c>
      <c r="M7" s="19">
        <f t="shared" si="3"/>
        <v>0</v>
      </c>
      <c r="N7" s="19">
        <f t="shared" si="3"/>
        <v>0</v>
      </c>
      <c r="O7" s="19">
        <f t="shared" si="3"/>
        <v>0</v>
      </c>
      <c r="P7" s="19">
        <f t="shared" si="3"/>
        <v>0</v>
      </c>
      <c r="Q7" s="19">
        <f t="shared" si="3"/>
        <v>0</v>
      </c>
      <c r="R7" s="19">
        <f t="shared" si="3"/>
        <v>0</v>
      </c>
      <c r="S7" s="19">
        <f t="shared" si="3"/>
        <v>0</v>
      </c>
      <c r="T7" s="19">
        <f t="shared" si="3"/>
        <v>0</v>
      </c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2:30">
      <c r="B8" s="41"/>
      <c r="C8" s="15"/>
      <c r="D8" s="42"/>
      <c r="E8" s="4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2:30">
      <c r="B9" s="43"/>
      <c r="C9" s="43"/>
      <c r="D9" s="43"/>
      <c r="E9" s="15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2:30">
      <c r="B10" s="43"/>
      <c r="C10" s="128" t="s">
        <v>571</v>
      </c>
      <c r="D10" s="253">
        <f>SUM(F6:AD6)</f>
        <v>0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2:30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2:30">
      <c r="B12" s="45" t="s">
        <v>57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2:30">
      <c r="B13" s="400" t="s">
        <v>139</v>
      </c>
      <c r="C13" s="402"/>
      <c r="D13" s="33" t="s">
        <v>90</v>
      </c>
      <c r="E13" s="34" t="s">
        <v>100</v>
      </c>
      <c r="F13" s="34" t="s">
        <v>99</v>
      </c>
      <c r="G13" s="34" t="s">
        <v>287</v>
      </c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2:30">
      <c r="B14" s="39">
        <v>1</v>
      </c>
      <c r="C14" s="28" t="s">
        <v>97</v>
      </c>
      <c r="D14" s="38" t="s">
        <v>164</v>
      </c>
      <c r="E14" s="77">
        <f>E15+E16</f>
        <v>0</v>
      </c>
      <c r="F14" s="77">
        <f>F15+F16</f>
        <v>0</v>
      </c>
      <c r="G14" s="77">
        <f>G15+G16</f>
        <v>0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2:30">
      <c r="B15" s="39"/>
      <c r="C15" s="28" t="s">
        <v>87</v>
      </c>
      <c r="D15" s="38" t="s">
        <v>164</v>
      </c>
      <c r="E15" s="77">
        <f>'5. Plan nakładów'!L10</f>
        <v>0</v>
      </c>
      <c r="F15" s="77">
        <f>'5. Plan nakładów'!N10</f>
        <v>0</v>
      </c>
      <c r="G15" s="77">
        <f>F15-E15</f>
        <v>0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2:30">
      <c r="B16" s="39"/>
      <c r="C16" s="28" t="s">
        <v>88</v>
      </c>
      <c r="D16" s="38" t="s">
        <v>164</v>
      </c>
      <c r="E16" s="77">
        <f>'5. Plan nakładów'!R10</f>
        <v>0</v>
      </c>
      <c r="F16" s="77">
        <f>'5. Plan nakładów'!T10</f>
        <v>0</v>
      </c>
      <c r="G16" s="77">
        <f>F16-E16</f>
        <v>0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2:30">
      <c r="B17" s="39">
        <v>2</v>
      </c>
      <c r="C17" s="28" t="s">
        <v>92</v>
      </c>
      <c r="D17" s="38" t="s">
        <v>164</v>
      </c>
      <c r="E17" s="77">
        <f>E18+E19</f>
        <v>0</v>
      </c>
      <c r="F17" s="77">
        <f>F18+F19</f>
        <v>0</v>
      </c>
      <c r="G17" s="77">
        <f>G18+G19</f>
        <v>0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2:30">
      <c r="B18" s="39"/>
      <c r="C18" s="28" t="s">
        <v>87</v>
      </c>
      <c r="D18" s="38" t="s">
        <v>164</v>
      </c>
      <c r="E18" s="77">
        <f>'5. Plan nakładów'!L17</f>
        <v>0</v>
      </c>
      <c r="F18" s="77">
        <f>'5. Plan nakładów'!N17</f>
        <v>0</v>
      </c>
      <c r="G18" s="77">
        <f>F18-E18</f>
        <v>0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2:30">
      <c r="B19" s="39"/>
      <c r="C19" s="28" t="s">
        <v>88</v>
      </c>
      <c r="D19" s="38" t="s">
        <v>164</v>
      </c>
      <c r="E19" s="77">
        <f>'5. Plan nakładów'!R17</f>
        <v>0</v>
      </c>
      <c r="F19" s="77">
        <f>'5. Plan nakładów'!T17</f>
        <v>0</v>
      </c>
      <c r="G19" s="77">
        <f>F19-E19</f>
        <v>0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2:30">
      <c r="B20" s="39">
        <v>3</v>
      </c>
      <c r="C20" s="28" t="s">
        <v>96</v>
      </c>
      <c r="D20" s="38" t="s">
        <v>164</v>
      </c>
      <c r="E20" s="77">
        <f>E21+E22</f>
        <v>0</v>
      </c>
      <c r="F20" s="77">
        <f>F21+F22</f>
        <v>0</v>
      </c>
      <c r="G20" s="77">
        <f>G21+G22</f>
        <v>0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2:30">
      <c r="B21" s="39"/>
      <c r="C21" s="28" t="s">
        <v>87</v>
      </c>
      <c r="D21" s="38" t="s">
        <v>164</v>
      </c>
      <c r="E21" s="77">
        <f>'5. Plan nakładów'!L24</f>
        <v>0</v>
      </c>
      <c r="F21" s="77">
        <f>'5. Plan nakładów'!N24</f>
        <v>0</v>
      </c>
      <c r="G21" s="77">
        <f>F21-E21</f>
        <v>0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2:30">
      <c r="B22" s="39"/>
      <c r="C22" s="28" t="s">
        <v>88</v>
      </c>
      <c r="D22" s="38" t="s">
        <v>164</v>
      </c>
      <c r="E22" s="77">
        <f>'5. Plan nakładów'!R24</f>
        <v>0</v>
      </c>
      <c r="F22" s="77">
        <f>'5. Plan nakładów'!T24</f>
        <v>0</v>
      </c>
      <c r="G22" s="77">
        <f>F22-E22</f>
        <v>0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2:30">
      <c r="B23" s="39">
        <v>4</v>
      </c>
      <c r="C23" s="28" t="s">
        <v>119</v>
      </c>
      <c r="D23" s="38" t="s">
        <v>164</v>
      </c>
      <c r="E23" s="77">
        <f>E24+E25</f>
        <v>0</v>
      </c>
      <c r="F23" s="77">
        <f>F24+F25</f>
        <v>0</v>
      </c>
      <c r="G23" s="77">
        <f>G24+G25</f>
        <v>0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2:30">
      <c r="B24" s="39"/>
      <c r="C24" s="28" t="s">
        <v>87</v>
      </c>
      <c r="D24" s="38" t="s">
        <v>164</v>
      </c>
      <c r="E24" s="77">
        <f>'5. Plan nakładów'!L31</f>
        <v>0</v>
      </c>
      <c r="F24" s="77">
        <f>'5. Plan nakładów'!N31</f>
        <v>0</v>
      </c>
      <c r="G24" s="77">
        <f>F24-E24</f>
        <v>0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2:30">
      <c r="B25" s="39"/>
      <c r="C25" s="28" t="s">
        <v>88</v>
      </c>
      <c r="D25" s="38" t="s">
        <v>164</v>
      </c>
      <c r="E25" s="77">
        <f>'5. Plan nakładów'!R31</f>
        <v>0</v>
      </c>
      <c r="F25" s="77">
        <f>'5. Plan nakładów'!T31</f>
        <v>0</v>
      </c>
      <c r="G25" s="77">
        <f>F25-E25</f>
        <v>0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 spans="2:30">
      <c r="B26" s="39">
        <v>5</v>
      </c>
      <c r="C26" s="28" t="s">
        <v>98</v>
      </c>
      <c r="D26" s="38" t="s">
        <v>164</v>
      </c>
      <c r="E26" s="77">
        <f>E27+E28</f>
        <v>0</v>
      </c>
      <c r="F26" s="77">
        <f>F27+F28</f>
        <v>0</v>
      </c>
      <c r="G26" s="77">
        <f>G27+G28</f>
        <v>0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2:30">
      <c r="B27" s="39"/>
      <c r="C27" s="28" t="s">
        <v>87</v>
      </c>
      <c r="D27" s="38" t="s">
        <v>164</v>
      </c>
      <c r="E27" s="77">
        <f>'5. Plan nakładów'!L38</f>
        <v>0</v>
      </c>
      <c r="F27" s="77">
        <f>'5. Plan nakładów'!N38</f>
        <v>0</v>
      </c>
      <c r="G27" s="77">
        <f>F27-E27</f>
        <v>0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2:30">
      <c r="B28" s="39"/>
      <c r="C28" s="28" t="s">
        <v>88</v>
      </c>
      <c r="D28" s="38" t="s">
        <v>164</v>
      </c>
      <c r="E28" s="77">
        <f>'5. Plan nakładów'!R38</f>
        <v>0</v>
      </c>
      <c r="F28" s="77">
        <f>'5. Plan nakładów'!T38</f>
        <v>0</v>
      </c>
      <c r="G28" s="77">
        <f>F28-E28</f>
        <v>0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>
      <c r="B29" s="39"/>
      <c r="C29" s="20" t="s">
        <v>76</v>
      </c>
      <c r="D29" s="38" t="s">
        <v>164</v>
      </c>
      <c r="E29" s="77">
        <f>E26+E23+E20+E17+E14</f>
        <v>0</v>
      </c>
      <c r="F29" s="77">
        <f>F26+F23+F20+F17+F14</f>
        <v>0</v>
      </c>
      <c r="G29" s="77">
        <f>G26+G23+G20+G17+G14</f>
        <v>0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>
      <c r="B30" s="39"/>
      <c r="C30" s="20" t="s">
        <v>333</v>
      </c>
      <c r="D30" s="38" t="s">
        <v>164</v>
      </c>
      <c r="E30" s="77">
        <f>ROUND('3. Założenia'!$C$50*('7. Wynagrodzenie partnera'!E27+'7. Wynagrodzenie partnera'!E24+'7. Wynagrodzenie partnera'!E21+'7. Wynagrodzenie partnera'!E18+'7. Wynagrodzenie partnera'!E15),2)</f>
        <v>0</v>
      </c>
      <c r="F30" s="77">
        <f>ROUND('3. Założenia'!$C$50*('7. Wynagrodzenie partnera'!F27+'7. Wynagrodzenie partnera'!F24+'7. Wynagrodzenie partnera'!F21+'7. Wynagrodzenie partnera'!F18+'7. Wynagrodzenie partnera'!F15),2)</f>
        <v>0</v>
      </c>
      <c r="G30" s="77">
        <f>ROUND('3. Założenia'!$C$50*('7. Wynagrodzenie partnera'!G27+'7. Wynagrodzenie partnera'!G24+'7. Wynagrodzenie partnera'!G21+'7. Wynagrodzenie partnera'!G18+'7. Wynagrodzenie partnera'!G15),2)</f>
        <v>0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2:30">
      <c r="B31" s="111"/>
      <c r="C31" s="20" t="s">
        <v>98</v>
      </c>
      <c r="D31" s="38" t="s">
        <v>164</v>
      </c>
      <c r="E31" s="77">
        <f>E29-E30</f>
        <v>0</v>
      </c>
      <c r="F31" s="77">
        <f>F29-F30</f>
        <v>0</v>
      </c>
      <c r="G31" s="77">
        <f>G29-G30</f>
        <v>0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2:30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2:30">
      <c r="B33" s="45" t="s">
        <v>295</v>
      </c>
      <c r="C33" s="26"/>
      <c r="D33" s="41"/>
      <c r="E33" s="41"/>
      <c r="F33" s="46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0">
      <c r="B34" s="428" t="s">
        <v>139</v>
      </c>
      <c r="C34" s="428"/>
      <c r="D34" s="33" t="s">
        <v>90</v>
      </c>
      <c r="E34" s="33" t="s">
        <v>91</v>
      </c>
      <c r="F34" s="33">
        <f>F2</f>
        <v>0</v>
      </c>
      <c r="G34" s="33">
        <f t="shared" ref="G34:T34" si="4">G2</f>
        <v>0</v>
      </c>
      <c r="H34" s="33">
        <f t="shared" si="4"/>
        <v>0</v>
      </c>
      <c r="I34" s="33">
        <f t="shared" si="4"/>
        <v>0</v>
      </c>
      <c r="J34" s="33">
        <f t="shared" si="4"/>
        <v>0</v>
      </c>
      <c r="K34" s="33">
        <f t="shared" si="4"/>
        <v>0</v>
      </c>
      <c r="L34" s="33">
        <f t="shared" si="4"/>
        <v>0</v>
      </c>
      <c r="M34" s="33">
        <f t="shared" si="4"/>
        <v>0</v>
      </c>
      <c r="N34" s="33">
        <f t="shared" si="4"/>
        <v>0</v>
      </c>
      <c r="O34" s="33">
        <f t="shared" si="4"/>
        <v>0</v>
      </c>
      <c r="P34" s="33">
        <f t="shared" si="4"/>
        <v>0</v>
      </c>
      <c r="Q34" s="33">
        <f t="shared" si="4"/>
        <v>0</v>
      </c>
      <c r="R34" s="33">
        <f t="shared" si="4"/>
        <v>0</v>
      </c>
      <c r="S34" s="33">
        <f t="shared" si="4"/>
        <v>0</v>
      </c>
      <c r="T34" s="33">
        <f t="shared" si="4"/>
        <v>0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2:30">
      <c r="B35" s="39" t="s">
        <v>21</v>
      </c>
      <c r="C35" s="28" t="s">
        <v>289</v>
      </c>
      <c r="D35" s="38" t="s">
        <v>164</v>
      </c>
      <c r="E35" s="140">
        <f>SUM(F35:AD35)</f>
        <v>0</v>
      </c>
      <c r="F35" s="78">
        <f>F37</f>
        <v>0</v>
      </c>
      <c r="G35" s="78">
        <f t="shared" ref="G35:T35" si="5">G37</f>
        <v>0</v>
      </c>
      <c r="H35" s="78">
        <f t="shared" si="5"/>
        <v>0</v>
      </c>
      <c r="I35" s="78">
        <f t="shared" si="5"/>
        <v>0</v>
      </c>
      <c r="J35" s="78">
        <f t="shared" si="5"/>
        <v>0</v>
      </c>
      <c r="K35" s="78">
        <f t="shared" si="5"/>
        <v>0</v>
      </c>
      <c r="L35" s="78">
        <f t="shared" si="5"/>
        <v>0</v>
      </c>
      <c r="M35" s="78">
        <f t="shared" si="5"/>
        <v>0</v>
      </c>
      <c r="N35" s="78">
        <f t="shared" si="5"/>
        <v>0</v>
      </c>
      <c r="O35" s="78">
        <f t="shared" si="5"/>
        <v>0</v>
      </c>
      <c r="P35" s="78">
        <f t="shared" si="5"/>
        <v>0</v>
      </c>
      <c r="Q35" s="78">
        <f t="shared" si="5"/>
        <v>0</v>
      </c>
      <c r="R35" s="78">
        <f t="shared" si="5"/>
        <v>0</v>
      </c>
      <c r="S35" s="78">
        <f t="shared" si="5"/>
        <v>0</v>
      </c>
      <c r="T35" s="78">
        <f t="shared" si="5"/>
        <v>0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2:30">
      <c r="B36" s="39" t="s">
        <v>110</v>
      </c>
      <c r="C36" s="28" t="s">
        <v>296</v>
      </c>
      <c r="D36" s="38" t="s">
        <v>164</v>
      </c>
      <c r="E36" s="140">
        <f>SUM(F36:AD36)</f>
        <v>0</v>
      </c>
      <c r="F36" s="78">
        <f>'5. Plan nakładów'!I52+'5. Plan nakładów'!I71+'5. Plan nakładów'!I90+'5. Plan nakładów'!I109+'5. Plan nakładów'!I128</f>
        <v>0</v>
      </c>
      <c r="G36" s="78">
        <f>'5. Plan nakładów'!J52+'5. Plan nakładów'!J71+'5. Plan nakładów'!J90+'5. Plan nakładów'!J109+'5. Plan nakładów'!J128</f>
        <v>0</v>
      </c>
      <c r="H36" s="78">
        <f>'5. Plan nakładów'!K52+'5. Plan nakładów'!K71+'5. Plan nakładów'!K90+'5. Plan nakładów'!K109+'5. Plan nakładów'!K128</f>
        <v>0</v>
      </c>
      <c r="I36" s="78">
        <f>'5. Plan nakładów'!L52+'5. Plan nakładów'!L71+'5. Plan nakładów'!L90+'5. Plan nakładów'!L109+'5. Plan nakładów'!L128</f>
        <v>0</v>
      </c>
      <c r="J36" s="78">
        <f>'5. Plan nakładów'!M52+'5. Plan nakładów'!M71+'5. Plan nakładów'!M90+'5. Plan nakładów'!M109+'5. Plan nakładów'!M128</f>
        <v>0</v>
      </c>
      <c r="K36" s="78">
        <f>'5. Plan nakładów'!N52+'5. Plan nakładów'!N71+'5. Plan nakładów'!N90+'5. Plan nakładów'!N109+'5. Plan nakładów'!N128</f>
        <v>0</v>
      </c>
      <c r="L36" s="78">
        <f>'5. Plan nakładów'!O52+'5. Plan nakładów'!O71+'5. Plan nakładów'!O90+'5. Plan nakładów'!O109+'5. Plan nakładów'!O128</f>
        <v>0</v>
      </c>
      <c r="M36" s="78">
        <f>'5. Plan nakładów'!P52+'5. Plan nakładów'!P71+'5. Plan nakładów'!P90+'5. Plan nakładów'!P109+'5. Plan nakładów'!P128</f>
        <v>0</v>
      </c>
      <c r="N36" s="78">
        <f>'5. Plan nakładów'!Q52+'5. Plan nakładów'!Q71+'5. Plan nakładów'!Q90+'5. Plan nakładów'!Q109+'5. Plan nakładów'!Q128</f>
        <v>0</v>
      </c>
      <c r="O36" s="78">
        <f>'5. Plan nakładów'!R52+'5. Plan nakładów'!R71+'5. Plan nakładów'!R90+'5. Plan nakładów'!R109+'5. Plan nakładów'!R128</f>
        <v>0</v>
      </c>
      <c r="P36" s="78">
        <f>'5. Plan nakładów'!S52+'5. Plan nakładów'!S71+'5. Plan nakładów'!S90+'5. Plan nakładów'!S109+'5. Plan nakładów'!S128</f>
        <v>0</v>
      </c>
      <c r="Q36" s="78">
        <f>'5. Plan nakładów'!T52+'5. Plan nakładów'!T71+'5. Plan nakładów'!T90+'5. Plan nakładów'!T109+'5. Plan nakładów'!T128</f>
        <v>0</v>
      </c>
      <c r="R36" s="78">
        <f>'5. Plan nakładów'!U52+'5. Plan nakładów'!U71+'5. Plan nakładów'!U90+'5. Plan nakładów'!U109+'5. Plan nakładów'!U128</f>
        <v>0</v>
      </c>
      <c r="S36" s="78">
        <f>'5. Plan nakładów'!V52+'5. Plan nakładów'!V71+'5. Plan nakładów'!V90+'5. Plan nakładów'!V109+'5. Plan nakładów'!V128</f>
        <v>0</v>
      </c>
      <c r="T36" s="78">
        <f>'5. Plan nakładów'!W52+'5. Plan nakładów'!W71+'5. Plan nakładów'!W90+'5. Plan nakładów'!W109+'5. Plan nakładów'!W128</f>
        <v>0</v>
      </c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2:30">
      <c r="B37" s="39" t="s">
        <v>111</v>
      </c>
      <c r="C37" s="28" t="s">
        <v>297</v>
      </c>
      <c r="D37" s="38" t="s">
        <v>164</v>
      </c>
      <c r="E37" s="140">
        <f>SUM(F37:AD37)</f>
        <v>0</v>
      </c>
      <c r="F37" s="78">
        <f>'5. Plan nakładów'!I152+'5. Plan nakładów'!I171+'5. Plan nakładów'!I190+'5. Plan nakładów'!I209+'5. Plan nakładów'!I228</f>
        <v>0</v>
      </c>
      <c r="G37" s="78">
        <f>'5. Plan nakładów'!J152+'5. Plan nakładów'!J171+'5. Plan nakładów'!J190+'5. Plan nakładów'!J209+'5. Plan nakładów'!J228</f>
        <v>0</v>
      </c>
      <c r="H37" s="78">
        <f>'5. Plan nakładów'!K152+'5. Plan nakładów'!K171+'5. Plan nakładów'!K190+'5. Plan nakładów'!K209+'5. Plan nakładów'!K228</f>
        <v>0</v>
      </c>
      <c r="I37" s="78">
        <f>'5. Plan nakładów'!L152+'5. Plan nakładów'!L171+'5. Plan nakładów'!L190+'5. Plan nakładów'!L209+'5. Plan nakładów'!L228</f>
        <v>0</v>
      </c>
      <c r="J37" s="78">
        <f>'5. Plan nakładów'!M152+'5. Plan nakładów'!M171+'5. Plan nakładów'!M190+'5. Plan nakładów'!M209+'5. Plan nakładów'!M228</f>
        <v>0</v>
      </c>
      <c r="K37" s="78">
        <f>'5. Plan nakładów'!N152+'5. Plan nakładów'!N171+'5. Plan nakładów'!N190+'5. Plan nakładów'!N209+'5. Plan nakładów'!N228</f>
        <v>0</v>
      </c>
      <c r="L37" s="78">
        <f>'5. Plan nakładów'!O152+'5. Plan nakładów'!O171+'5. Plan nakładów'!O190+'5. Plan nakładów'!O209+'5. Plan nakładów'!O228</f>
        <v>0</v>
      </c>
      <c r="M37" s="78">
        <f>'5. Plan nakładów'!P152+'5. Plan nakładów'!P171+'5. Plan nakładów'!P190+'5. Plan nakładów'!P209+'5. Plan nakładów'!P228</f>
        <v>0</v>
      </c>
      <c r="N37" s="78">
        <f>'5. Plan nakładów'!Q152+'5. Plan nakładów'!Q171+'5. Plan nakładów'!Q190+'5. Plan nakładów'!Q209+'5. Plan nakładów'!Q228</f>
        <v>0</v>
      </c>
      <c r="O37" s="78">
        <f>'5. Plan nakładów'!R152+'5. Plan nakładów'!R171+'5. Plan nakładów'!R190+'5. Plan nakładów'!R209+'5. Plan nakładów'!R228</f>
        <v>0</v>
      </c>
      <c r="P37" s="78">
        <f>'5. Plan nakładów'!S152+'5. Plan nakładów'!S171+'5. Plan nakładów'!S190+'5. Plan nakładów'!S209+'5. Plan nakładów'!S228</f>
        <v>0</v>
      </c>
      <c r="Q37" s="78">
        <f>'5. Plan nakładów'!T152+'5. Plan nakładów'!T171+'5. Plan nakładów'!T190+'5. Plan nakładów'!T209+'5. Plan nakładów'!T228</f>
        <v>0</v>
      </c>
      <c r="R37" s="78">
        <f>'5. Plan nakładów'!U152+'5. Plan nakładów'!U171+'5. Plan nakładów'!U190+'5. Plan nakładów'!U209+'5. Plan nakładów'!U228</f>
        <v>0</v>
      </c>
      <c r="S37" s="78">
        <f>'5. Plan nakładów'!V152+'5. Plan nakładów'!V171+'5. Plan nakładów'!V190+'5. Plan nakładów'!V209+'5. Plan nakładów'!V228</f>
        <v>0</v>
      </c>
      <c r="T37" s="78">
        <f>'5. Plan nakładów'!W152+'5. Plan nakładów'!W171+'5. Plan nakładów'!W190+'5. Plan nakładów'!W209+'5. Plan nakładów'!W228</f>
        <v>0</v>
      </c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 spans="2:30">
      <c r="B38" s="39" t="s">
        <v>112</v>
      </c>
      <c r="C38" s="28" t="s">
        <v>287</v>
      </c>
      <c r="D38" s="38" t="s">
        <v>164</v>
      </c>
      <c r="E38" s="140">
        <f>SUM(F38:AD38)</f>
        <v>0</v>
      </c>
      <c r="F38" s="78">
        <f>F37-F36</f>
        <v>0</v>
      </c>
      <c r="G38" s="78">
        <f t="shared" ref="G38:T38" si="6">G37-G36</f>
        <v>0</v>
      </c>
      <c r="H38" s="78">
        <f t="shared" si="6"/>
        <v>0</v>
      </c>
      <c r="I38" s="78">
        <f t="shared" si="6"/>
        <v>0</v>
      </c>
      <c r="J38" s="78">
        <f t="shared" si="6"/>
        <v>0</v>
      </c>
      <c r="K38" s="78">
        <f t="shared" si="6"/>
        <v>0</v>
      </c>
      <c r="L38" s="78">
        <f t="shared" si="6"/>
        <v>0</v>
      </c>
      <c r="M38" s="78">
        <f t="shared" si="6"/>
        <v>0</v>
      </c>
      <c r="N38" s="78">
        <f t="shared" si="6"/>
        <v>0</v>
      </c>
      <c r="O38" s="78">
        <f t="shared" si="6"/>
        <v>0</v>
      </c>
      <c r="P38" s="78">
        <f t="shared" si="6"/>
        <v>0</v>
      </c>
      <c r="Q38" s="78">
        <f t="shared" si="6"/>
        <v>0</v>
      </c>
      <c r="R38" s="78">
        <f t="shared" si="6"/>
        <v>0</v>
      </c>
      <c r="S38" s="78">
        <f t="shared" si="6"/>
        <v>0</v>
      </c>
      <c r="T38" s="78">
        <f t="shared" si="6"/>
        <v>0</v>
      </c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2:30">
      <c r="B39" s="448"/>
      <c r="C39" s="448"/>
      <c r="D39" s="448"/>
      <c r="E39" s="448"/>
      <c r="F39" s="448"/>
      <c r="G39" s="448"/>
      <c r="H39" s="448"/>
      <c r="I39" s="448"/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448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2:30">
      <c r="B40" s="39" t="s">
        <v>16</v>
      </c>
      <c r="C40" s="28" t="s">
        <v>290</v>
      </c>
      <c r="D40" s="38" t="s">
        <v>164</v>
      </c>
      <c r="E40" s="140">
        <f>SUM(F40:AD40)</f>
        <v>0</v>
      </c>
      <c r="F40" s="140">
        <f t="shared" ref="F40:T40" si="7">F42</f>
        <v>0</v>
      </c>
      <c r="G40" s="140">
        <f t="shared" si="7"/>
        <v>0</v>
      </c>
      <c r="H40" s="140">
        <f t="shared" si="7"/>
        <v>0</v>
      </c>
      <c r="I40" s="140">
        <f t="shared" si="7"/>
        <v>0</v>
      </c>
      <c r="J40" s="140">
        <f t="shared" si="7"/>
        <v>0</v>
      </c>
      <c r="K40" s="140">
        <f t="shared" si="7"/>
        <v>0</v>
      </c>
      <c r="L40" s="140">
        <f t="shared" si="7"/>
        <v>0</v>
      </c>
      <c r="M40" s="140">
        <f t="shared" si="7"/>
        <v>0</v>
      </c>
      <c r="N40" s="140">
        <f t="shared" si="7"/>
        <v>0</v>
      </c>
      <c r="O40" s="140">
        <f t="shared" si="7"/>
        <v>0</v>
      </c>
      <c r="P40" s="140">
        <f t="shared" si="7"/>
        <v>0</v>
      </c>
      <c r="Q40" s="140">
        <f t="shared" si="7"/>
        <v>0</v>
      </c>
      <c r="R40" s="140">
        <f t="shared" si="7"/>
        <v>0</v>
      </c>
      <c r="S40" s="140">
        <f t="shared" si="7"/>
        <v>0</v>
      </c>
      <c r="T40" s="140">
        <f t="shared" si="7"/>
        <v>0</v>
      </c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2:30">
      <c r="B41" s="135" t="s">
        <v>113</v>
      </c>
      <c r="C41" s="28" t="s">
        <v>296</v>
      </c>
      <c r="D41" s="38" t="s">
        <v>164</v>
      </c>
      <c r="E41" s="140">
        <f>SUM(F41:AD41)</f>
        <v>0</v>
      </c>
      <c r="F41" s="78">
        <f>'5. Plan nakładów'!I61+'5. Plan nakładów'!I80+'5. Plan nakładów'!I99+'5. Plan nakładów'!I118+'5. Plan nakładów'!I137</f>
        <v>0</v>
      </c>
      <c r="G41" s="78">
        <f>'5. Plan nakładów'!J61+'5. Plan nakładów'!J80+'5. Plan nakładów'!J99+'5. Plan nakładów'!J118+'5. Plan nakładów'!J137</f>
        <v>0</v>
      </c>
      <c r="H41" s="78">
        <f>'5. Plan nakładów'!K61+'5. Plan nakładów'!K80+'5. Plan nakładów'!K99+'5. Plan nakładów'!K118+'5. Plan nakładów'!K137</f>
        <v>0</v>
      </c>
      <c r="I41" s="78">
        <f>'5. Plan nakładów'!L61+'5. Plan nakładów'!L80+'5. Plan nakładów'!L99+'5. Plan nakładów'!L118+'5. Plan nakładów'!L137</f>
        <v>0</v>
      </c>
      <c r="J41" s="78">
        <f>'5. Plan nakładów'!M61+'5. Plan nakładów'!M80+'5. Plan nakładów'!M99+'5. Plan nakładów'!M118+'5. Plan nakładów'!M137</f>
        <v>0</v>
      </c>
      <c r="K41" s="78">
        <f>'5. Plan nakładów'!N61+'5. Plan nakładów'!N80+'5. Plan nakładów'!N99+'5. Plan nakładów'!N118+'5. Plan nakładów'!N137</f>
        <v>0</v>
      </c>
      <c r="L41" s="78">
        <f>'5. Plan nakładów'!O61+'5. Plan nakładów'!O80+'5. Plan nakładów'!O99+'5. Plan nakładów'!O118+'5. Plan nakładów'!O137</f>
        <v>0</v>
      </c>
      <c r="M41" s="78">
        <f>'5. Plan nakładów'!P61+'5. Plan nakładów'!P80+'5. Plan nakładów'!P99+'5. Plan nakładów'!P118+'5. Plan nakładów'!P137</f>
        <v>0</v>
      </c>
      <c r="N41" s="78">
        <f>'5. Plan nakładów'!Q61+'5. Plan nakładów'!Q80+'5. Plan nakładów'!Q99+'5. Plan nakładów'!Q118+'5. Plan nakładów'!Q137</f>
        <v>0</v>
      </c>
      <c r="O41" s="78">
        <f>'5. Plan nakładów'!R61+'5. Plan nakładów'!R80+'5. Plan nakładów'!R99+'5. Plan nakładów'!R118+'5. Plan nakładów'!R137</f>
        <v>0</v>
      </c>
      <c r="P41" s="78">
        <f>'5. Plan nakładów'!S61+'5. Plan nakładów'!S80+'5. Plan nakładów'!S99+'5. Plan nakładów'!S118+'5. Plan nakładów'!S137</f>
        <v>0</v>
      </c>
      <c r="Q41" s="78">
        <f>'5. Plan nakładów'!T61+'5. Plan nakładów'!T80+'5. Plan nakładów'!T99+'5. Plan nakładów'!T118+'5. Plan nakładów'!T137</f>
        <v>0</v>
      </c>
      <c r="R41" s="78">
        <f>'5. Plan nakładów'!U61+'5. Plan nakładów'!U80+'5. Plan nakładów'!U99+'5. Plan nakładów'!U118+'5. Plan nakładów'!U137</f>
        <v>0</v>
      </c>
      <c r="S41" s="78">
        <f>'5. Plan nakładów'!V61+'5. Plan nakładów'!V80+'5. Plan nakładów'!V99+'5. Plan nakładów'!V118+'5. Plan nakładów'!V137</f>
        <v>0</v>
      </c>
      <c r="T41" s="78">
        <f>'5. Plan nakładów'!W61+'5. Plan nakładów'!W80+'5. Plan nakładów'!W99+'5. Plan nakładów'!W118+'5. Plan nakładów'!W137</f>
        <v>0</v>
      </c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2:30">
      <c r="B42" s="39" t="s">
        <v>114</v>
      </c>
      <c r="C42" s="28" t="s">
        <v>297</v>
      </c>
      <c r="D42" s="38" t="s">
        <v>164</v>
      </c>
      <c r="E42" s="140">
        <f>SUM(F42:AD42)</f>
        <v>0</v>
      </c>
      <c r="F42" s="78">
        <f>'5. Plan nakładów'!I161+'5. Plan nakładów'!I180+'5. Plan nakładów'!I199+'5. Plan nakładów'!I218+'5. Plan nakładów'!I237</f>
        <v>0</v>
      </c>
      <c r="G42" s="78">
        <f>'5. Plan nakładów'!J161+'5. Plan nakładów'!J180+'5. Plan nakładów'!J199+'5. Plan nakładów'!J218+'5. Plan nakładów'!J237</f>
        <v>0</v>
      </c>
      <c r="H42" s="78">
        <f>'5. Plan nakładów'!K161+'5. Plan nakładów'!K180+'5. Plan nakładów'!K199+'5. Plan nakładów'!K218+'5. Plan nakładów'!K237</f>
        <v>0</v>
      </c>
      <c r="I42" s="78">
        <f>'5. Plan nakładów'!L161+'5. Plan nakładów'!L180+'5. Plan nakładów'!L199+'5. Plan nakładów'!L218+'5. Plan nakładów'!L237</f>
        <v>0</v>
      </c>
      <c r="J42" s="78">
        <f>'5. Plan nakładów'!M161+'5. Plan nakładów'!M180+'5. Plan nakładów'!M199+'5. Plan nakładów'!M218+'5. Plan nakładów'!M237</f>
        <v>0</v>
      </c>
      <c r="K42" s="78">
        <f>'5. Plan nakładów'!N161+'5. Plan nakładów'!N180+'5. Plan nakładów'!N199+'5. Plan nakładów'!N218+'5. Plan nakładów'!N237</f>
        <v>0</v>
      </c>
      <c r="L42" s="78">
        <f>'5. Plan nakładów'!O161+'5. Plan nakładów'!O180+'5. Plan nakładów'!O199+'5. Plan nakładów'!O218+'5. Plan nakładów'!O237</f>
        <v>0</v>
      </c>
      <c r="M42" s="78">
        <f>'5. Plan nakładów'!P161+'5. Plan nakładów'!P180+'5. Plan nakładów'!P199+'5. Plan nakładów'!P218+'5. Plan nakładów'!P237</f>
        <v>0</v>
      </c>
      <c r="N42" s="78">
        <f>'5. Plan nakładów'!Q161+'5. Plan nakładów'!Q180+'5. Plan nakładów'!Q199+'5. Plan nakładów'!Q218+'5. Plan nakładów'!Q237</f>
        <v>0</v>
      </c>
      <c r="O42" s="78">
        <f>'5. Plan nakładów'!R161+'5. Plan nakładów'!R180+'5. Plan nakładów'!R199+'5. Plan nakładów'!R218+'5. Plan nakładów'!R237</f>
        <v>0</v>
      </c>
      <c r="P42" s="78">
        <f>'5. Plan nakładów'!S161+'5. Plan nakładów'!S180+'5. Plan nakładów'!S199+'5. Plan nakładów'!S218+'5. Plan nakładów'!S237</f>
        <v>0</v>
      </c>
      <c r="Q42" s="78">
        <f>'5. Plan nakładów'!T161+'5. Plan nakładów'!T180+'5. Plan nakładów'!T199+'5. Plan nakładów'!T218+'5. Plan nakładów'!T237</f>
        <v>0</v>
      </c>
      <c r="R42" s="78">
        <f>'5. Plan nakładów'!U161+'5. Plan nakładów'!U180+'5. Plan nakładów'!U199+'5. Plan nakładów'!U218+'5. Plan nakładów'!U237</f>
        <v>0</v>
      </c>
      <c r="S42" s="78">
        <f>'5. Plan nakładów'!V161+'5. Plan nakładów'!V180+'5. Plan nakładów'!V199+'5. Plan nakładów'!V218+'5. Plan nakładów'!V237</f>
        <v>0</v>
      </c>
      <c r="T42" s="78">
        <f>'5. Plan nakładów'!W161+'5. Plan nakładów'!W180+'5. Plan nakładów'!W199+'5. Plan nakładów'!W218+'5. Plan nakładów'!W237</f>
        <v>0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2:30">
      <c r="B43" s="39" t="s">
        <v>115</v>
      </c>
      <c r="C43" s="28" t="s">
        <v>287</v>
      </c>
      <c r="D43" s="38" t="s">
        <v>164</v>
      </c>
      <c r="E43" s="140">
        <f>SUM(F43:AD43)</f>
        <v>0</v>
      </c>
      <c r="F43" s="78">
        <f>F42-F41</f>
        <v>0</v>
      </c>
      <c r="G43" s="78">
        <f t="shared" ref="G43:T43" si="8">G42-G41</f>
        <v>0</v>
      </c>
      <c r="H43" s="78">
        <f t="shared" si="8"/>
        <v>0</v>
      </c>
      <c r="I43" s="78">
        <f t="shared" si="8"/>
        <v>0</v>
      </c>
      <c r="J43" s="78">
        <f t="shared" si="8"/>
        <v>0</v>
      </c>
      <c r="K43" s="78">
        <f t="shared" si="8"/>
        <v>0</v>
      </c>
      <c r="L43" s="78">
        <f t="shared" si="8"/>
        <v>0</v>
      </c>
      <c r="M43" s="78">
        <f t="shared" si="8"/>
        <v>0</v>
      </c>
      <c r="N43" s="78">
        <f t="shared" si="8"/>
        <v>0</v>
      </c>
      <c r="O43" s="78">
        <f t="shared" si="8"/>
        <v>0</v>
      </c>
      <c r="P43" s="78">
        <f t="shared" si="8"/>
        <v>0</v>
      </c>
      <c r="Q43" s="78">
        <f t="shared" si="8"/>
        <v>0</v>
      </c>
      <c r="R43" s="78">
        <f t="shared" si="8"/>
        <v>0</v>
      </c>
      <c r="S43" s="78">
        <f t="shared" si="8"/>
        <v>0</v>
      </c>
      <c r="T43" s="78">
        <f t="shared" si="8"/>
        <v>0</v>
      </c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2:30">
      <c r="B44" s="448"/>
      <c r="C44" s="448"/>
      <c r="D44" s="448"/>
      <c r="E44" s="448"/>
      <c r="F44" s="448"/>
      <c r="G44" s="448"/>
      <c r="H44" s="448"/>
      <c r="I44" s="448"/>
      <c r="J44" s="448"/>
      <c r="K44" s="448"/>
      <c r="L44" s="448"/>
      <c r="M44" s="448"/>
      <c r="N44" s="448"/>
      <c r="O44" s="448"/>
      <c r="P44" s="448"/>
      <c r="Q44" s="448"/>
      <c r="R44" s="448"/>
      <c r="S44" s="448"/>
      <c r="T44" s="448"/>
      <c r="U44" s="19"/>
      <c r="V44" s="19"/>
      <c r="W44" s="19"/>
      <c r="X44" s="19"/>
      <c r="Y44" s="19"/>
      <c r="Z44" s="19"/>
      <c r="AA44" s="19"/>
      <c r="AB44" s="19"/>
      <c r="AC44" s="19"/>
      <c r="AD44" s="19"/>
    </row>
    <row r="45" spans="2:30">
      <c r="B45" s="39">
        <v>3</v>
      </c>
      <c r="C45" s="28" t="s">
        <v>298</v>
      </c>
      <c r="D45" s="38" t="s">
        <v>164</v>
      </c>
      <c r="E45" s="140">
        <f>E35+E40</f>
        <v>0</v>
      </c>
      <c r="F45" s="140">
        <f t="shared" ref="F45:T45" si="9">F35+F40</f>
        <v>0</v>
      </c>
      <c r="G45" s="140">
        <f>G35+G40</f>
        <v>0</v>
      </c>
      <c r="H45" s="140">
        <f t="shared" si="9"/>
        <v>0</v>
      </c>
      <c r="I45" s="140">
        <f t="shared" si="9"/>
        <v>0</v>
      </c>
      <c r="J45" s="140">
        <f t="shared" si="9"/>
        <v>0</v>
      </c>
      <c r="K45" s="140">
        <f t="shared" si="9"/>
        <v>0</v>
      </c>
      <c r="L45" s="140">
        <f t="shared" si="9"/>
        <v>0</v>
      </c>
      <c r="M45" s="140">
        <f t="shared" si="9"/>
        <v>0</v>
      </c>
      <c r="N45" s="140">
        <f t="shared" si="9"/>
        <v>0</v>
      </c>
      <c r="O45" s="140">
        <f t="shared" si="9"/>
        <v>0</v>
      </c>
      <c r="P45" s="140">
        <f t="shared" si="9"/>
        <v>0</v>
      </c>
      <c r="Q45" s="140">
        <f t="shared" si="9"/>
        <v>0</v>
      </c>
      <c r="R45" s="140">
        <f t="shared" si="9"/>
        <v>0</v>
      </c>
      <c r="S45" s="140">
        <f t="shared" si="9"/>
        <v>0</v>
      </c>
      <c r="T45" s="140">
        <f t="shared" si="9"/>
        <v>0</v>
      </c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pans="2:30">
      <c r="B46" s="135" t="s">
        <v>116</v>
      </c>
      <c r="C46" s="28" t="s">
        <v>296</v>
      </c>
      <c r="D46" s="38" t="s">
        <v>164</v>
      </c>
      <c r="E46" s="140">
        <f>E36+E41</f>
        <v>0</v>
      </c>
      <c r="F46" s="140">
        <f>F36+F41</f>
        <v>0</v>
      </c>
      <c r="G46" s="140">
        <f>G36+G41</f>
        <v>0</v>
      </c>
      <c r="H46" s="140">
        <f t="shared" ref="H46:T46" si="10">H36+H41</f>
        <v>0</v>
      </c>
      <c r="I46" s="140">
        <f t="shared" si="10"/>
        <v>0</v>
      </c>
      <c r="J46" s="140">
        <f t="shared" si="10"/>
        <v>0</v>
      </c>
      <c r="K46" s="140">
        <f t="shared" si="10"/>
        <v>0</v>
      </c>
      <c r="L46" s="140">
        <f t="shared" si="10"/>
        <v>0</v>
      </c>
      <c r="M46" s="140">
        <f t="shared" si="10"/>
        <v>0</v>
      </c>
      <c r="N46" s="140">
        <f t="shared" si="10"/>
        <v>0</v>
      </c>
      <c r="O46" s="140">
        <f t="shared" si="10"/>
        <v>0</v>
      </c>
      <c r="P46" s="140">
        <f t="shared" si="10"/>
        <v>0</v>
      </c>
      <c r="Q46" s="140">
        <f t="shared" si="10"/>
        <v>0</v>
      </c>
      <c r="R46" s="140">
        <f t="shared" si="10"/>
        <v>0</v>
      </c>
      <c r="S46" s="140">
        <f t="shared" si="10"/>
        <v>0</v>
      </c>
      <c r="T46" s="140">
        <f t="shared" si="10"/>
        <v>0</v>
      </c>
      <c r="U46" s="19"/>
      <c r="V46" s="19"/>
      <c r="W46" s="19"/>
      <c r="X46" s="19"/>
      <c r="Y46" s="19"/>
      <c r="Z46" s="19"/>
      <c r="AA46" s="19"/>
      <c r="AB46" s="19"/>
      <c r="AC46" s="19"/>
      <c r="AD46" s="19"/>
    </row>
    <row r="47" spans="2:30">
      <c r="B47" s="39" t="s">
        <v>117</v>
      </c>
      <c r="C47" s="28" t="s">
        <v>297</v>
      </c>
      <c r="D47" s="38" t="s">
        <v>164</v>
      </c>
      <c r="E47" s="140">
        <f>E37+E42</f>
        <v>0</v>
      </c>
      <c r="F47" s="140">
        <f>F37+F42</f>
        <v>0</v>
      </c>
      <c r="G47" s="140">
        <f>G37+G42</f>
        <v>0</v>
      </c>
      <c r="H47" s="140">
        <f t="shared" ref="H47:T47" si="11">H37+H42</f>
        <v>0</v>
      </c>
      <c r="I47" s="140">
        <f t="shared" si="11"/>
        <v>0</v>
      </c>
      <c r="J47" s="140">
        <f t="shared" si="11"/>
        <v>0</v>
      </c>
      <c r="K47" s="140">
        <f t="shared" si="11"/>
        <v>0</v>
      </c>
      <c r="L47" s="140">
        <f t="shared" si="11"/>
        <v>0</v>
      </c>
      <c r="M47" s="140">
        <f t="shared" si="11"/>
        <v>0</v>
      </c>
      <c r="N47" s="140">
        <f t="shared" si="11"/>
        <v>0</v>
      </c>
      <c r="O47" s="140">
        <f t="shared" si="11"/>
        <v>0</v>
      </c>
      <c r="P47" s="140">
        <f t="shared" si="11"/>
        <v>0</v>
      </c>
      <c r="Q47" s="140">
        <f t="shared" si="11"/>
        <v>0</v>
      </c>
      <c r="R47" s="140">
        <f t="shared" si="11"/>
        <v>0</v>
      </c>
      <c r="S47" s="140">
        <f t="shared" si="11"/>
        <v>0</v>
      </c>
      <c r="T47" s="140">
        <f t="shared" si="11"/>
        <v>0</v>
      </c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2:30">
      <c r="B48" s="39" t="s">
        <v>118</v>
      </c>
      <c r="C48" s="28" t="s">
        <v>287</v>
      </c>
      <c r="D48" s="38" t="s">
        <v>164</v>
      </c>
      <c r="E48" s="140">
        <f>E38+E43</f>
        <v>0</v>
      </c>
      <c r="F48" s="140">
        <f t="shared" ref="F48:T48" si="12">F38+F43</f>
        <v>0</v>
      </c>
      <c r="G48" s="140">
        <f t="shared" si="12"/>
        <v>0</v>
      </c>
      <c r="H48" s="140">
        <f t="shared" si="12"/>
        <v>0</v>
      </c>
      <c r="I48" s="140">
        <f t="shared" si="12"/>
        <v>0</v>
      </c>
      <c r="J48" s="140">
        <f t="shared" si="12"/>
        <v>0</v>
      </c>
      <c r="K48" s="140">
        <f t="shared" si="12"/>
        <v>0</v>
      </c>
      <c r="L48" s="140">
        <f t="shared" si="12"/>
        <v>0</v>
      </c>
      <c r="M48" s="140">
        <f t="shared" si="12"/>
        <v>0</v>
      </c>
      <c r="N48" s="140">
        <f t="shared" si="12"/>
        <v>0</v>
      </c>
      <c r="O48" s="140">
        <f t="shared" si="12"/>
        <v>0</v>
      </c>
      <c r="P48" s="140">
        <f t="shared" si="12"/>
        <v>0</v>
      </c>
      <c r="Q48" s="140">
        <f t="shared" si="12"/>
        <v>0</v>
      </c>
      <c r="R48" s="140">
        <f t="shared" si="12"/>
        <v>0</v>
      </c>
      <c r="S48" s="140">
        <f t="shared" si="12"/>
        <v>0</v>
      </c>
      <c r="T48" s="140">
        <f t="shared" si="12"/>
        <v>0</v>
      </c>
      <c r="U48" s="19"/>
      <c r="V48" s="19"/>
      <c r="W48" s="19"/>
      <c r="X48" s="19"/>
      <c r="Y48" s="19"/>
      <c r="Z48" s="19"/>
      <c r="AA48" s="19"/>
      <c r="AB48" s="19"/>
      <c r="AC48" s="19"/>
      <c r="AD48" s="19"/>
    </row>
    <row r="49" spans="2:30">
      <c r="B49" s="448"/>
      <c r="C49" s="448"/>
      <c r="D49" s="448"/>
      <c r="E49" s="448"/>
      <c r="F49" s="448"/>
      <c r="G49" s="448"/>
      <c r="H49" s="448"/>
      <c r="I49" s="448"/>
      <c r="J49" s="448"/>
      <c r="K49" s="448"/>
      <c r="L49" s="448"/>
      <c r="M49" s="448"/>
      <c r="N49" s="448"/>
      <c r="O49" s="448"/>
      <c r="P49" s="448"/>
      <c r="Q49" s="448"/>
      <c r="R49" s="448"/>
      <c r="S49" s="448"/>
      <c r="T49" s="448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2:30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2:30">
      <c r="B51" s="43"/>
      <c r="C51" s="128" t="s">
        <v>281</v>
      </c>
      <c r="D51" s="334">
        <f>'3. Założenia'!C74</f>
        <v>0.85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2:30">
      <c r="B52" s="43"/>
      <c r="C52" s="128" t="s">
        <v>330</v>
      </c>
      <c r="D52" s="212">
        <f>'3. Założenia'!C75</f>
        <v>2.5000000000000001E-2</v>
      </c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2:30">
      <c r="B53" s="43"/>
      <c r="C53" s="128" t="s">
        <v>331</v>
      </c>
      <c r="D53" s="212">
        <f>'3. Założenia'!C76</f>
        <v>3.5000000000000003E-2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2:30">
      <c r="B54" s="43"/>
      <c r="C54" s="128" t="s">
        <v>332</v>
      </c>
      <c r="D54" s="212">
        <f>'3. Założenia'!C77</f>
        <v>0.01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2:30">
      <c r="B55" s="43"/>
      <c r="C55" s="128" t="s">
        <v>334</v>
      </c>
      <c r="D55" s="212">
        <f>'3. Założenia'!C78</f>
        <v>0.05</v>
      </c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2:30">
      <c r="B56" s="43"/>
      <c r="C56" s="128" t="s">
        <v>454</v>
      </c>
      <c r="D56" s="212">
        <f>'3. Założenia'!C80</f>
        <v>0.19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19"/>
      <c r="V56" s="19"/>
      <c r="W56" s="19"/>
      <c r="X56" s="19"/>
      <c r="Y56" s="19"/>
      <c r="Z56" s="19"/>
      <c r="AA56" s="19"/>
      <c r="AB56" s="19"/>
      <c r="AC56" s="19"/>
      <c r="AD56" s="19"/>
    </row>
    <row r="57" spans="2:30">
      <c r="B57" s="43"/>
      <c r="C57" s="128" t="s">
        <v>438</v>
      </c>
      <c r="D57" s="254">
        <f>'3. Założenia'!C50</f>
        <v>0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19"/>
      <c r="V57" s="19"/>
      <c r="W57" s="19"/>
      <c r="X57" s="19"/>
      <c r="Y57" s="19"/>
      <c r="Z57" s="19"/>
      <c r="AA57" s="19"/>
      <c r="AB57" s="19"/>
      <c r="AC57" s="19"/>
      <c r="AD57" s="19"/>
    </row>
    <row r="58" spans="2:30" ht="26.25" customHeight="1">
      <c r="B58" s="43"/>
      <c r="C58" s="352" t="s">
        <v>529</v>
      </c>
      <c r="D58" s="254" t="e">
        <f>ROUND('7. Wynagrodzenie partnera'!E48/'7. Wynagrodzenie partnera'!E46,4)</f>
        <v>#DIV/0!</v>
      </c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19"/>
      <c r="V58" s="19"/>
      <c r="W58" s="19"/>
      <c r="X58" s="19"/>
      <c r="Y58" s="19"/>
      <c r="Z58" s="19"/>
      <c r="AA58" s="19"/>
      <c r="AB58" s="19"/>
      <c r="AC58" s="19"/>
      <c r="AD58" s="19"/>
    </row>
    <row r="59" spans="2:30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19"/>
      <c r="V59" s="19"/>
      <c r="W59" s="19"/>
      <c r="X59" s="19"/>
      <c r="Y59" s="19"/>
      <c r="Z59" s="19"/>
      <c r="AA59" s="19"/>
      <c r="AB59" s="19"/>
      <c r="AC59" s="19"/>
      <c r="AD59" s="19"/>
    </row>
    <row r="60" spans="2:30">
      <c r="B60" s="45" t="s">
        <v>338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19"/>
      <c r="V60" s="19"/>
      <c r="W60" s="19"/>
      <c r="X60" s="19"/>
      <c r="Y60" s="19"/>
      <c r="Z60" s="19"/>
      <c r="AA60" s="19"/>
      <c r="AB60" s="19"/>
      <c r="AC60" s="19"/>
      <c r="AD60" s="19"/>
    </row>
    <row r="61" spans="2:30">
      <c r="B61" s="400" t="s">
        <v>139</v>
      </c>
      <c r="C61" s="402"/>
      <c r="D61" s="122"/>
      <c r="E61" s="122" t="s">
        <v>91</v>
      </c>
      <c r="F61" s="122">
        <f t="shared" ref="F61:T61" si="13">F34</f>
        <v>0</v>
      </c>
      <c r="G61" s="122">
        <f t="shared" si="13"/>
        <v>0</v>
      </c>
      <c r="H61" s="122">
        <f t="shared" si="13"/>
        <v>0</v>
      </c>
      <c r="I61" s="122">
        <f t="shared" si="13"/>
        <v>0</v>
      </c>
      <c r="J61" s="122">
        <f t="shared" si="13"/>
        <v>0</v>
      </c>
      <c r="K61" s="122">
        <f t="shared" si="13"/>
        <v>0</v>
      </c>
      <c r="L61" s="122">
        <f t="shared" si="13"/>
        <v>0</v>
      </c>
      <c r="M61" s="122">
        <f t="shared" si="13"/>
        <v>0</v>
      </c>
      <c r="N61" s="122">
        <f t="shared" si="13"/>
        <v>0</v>
      </c>
      <c r="O61" s="122">
        <f t="shared" si="13"/>
        <v>0</v>
      </c>
      <c r="P61" s="122">
        <f t="shared" si="13"/>
        <v>0</v>
      </c>
      <c r="Q61" s="122">
        <f t="shared" si="13"/>
        <v>0</v>
      </c>
      <c r="R61" s="122">
        <f t="shared" si="13"/>
        <v>0</v>
      </c>
      <c r="S61" s="122">
        <f t="shared" si="13"/>
        <v>0</v>
      </c>
      <c r="T61" s="122">
        <f t="shared" si="13"/>
        <v>0</v>
      </c>
      <c r="U61" s="19"/>
      <c r="V61" s="19"/>
      <c r="W61" s="19"/>
      <c r="X61" s="19"/>
      <c r="Y61" s="19"/>
      <c r="Z61" s="19"/>
      <c r="AA61" s="19"/>
      <c r="AB61" s="19"/>
      <c r="AC61" s="19"/>
      <c r="AD61" s="19"/>
    </row>
    <row r="62" spans="2:30">
      <c r="B62" s="129" t="s">
        <v>21</v>
      </c>
      <c r="C62" s="130" t="s">
        <v>284</v>
      </c>
      <c r="D62" s="78" t="s">
        <v>101</v>
      </c>
      <c r="E62" s="78" t="s">
        <v>101</v>
      </c>
      <c r="F62" s="78">
        <v>0</v>
      </c>
      <c r="G62" s="78">
        <f>F67</f>
        <v>0</v>
      </c>
      <c r="H62" s="78">
        <f t="shared" ref="H62:T62" si="14">G67</f>
        <v>0</v>
      </c>
      <c r="I62" s="78">
        <f t="shared" si="14"/>
        <v>0</v>
      </c>
      <c r="J62" s="78">
        <f t="shared" si="14"/>
        <v>0</v>
      </c>
      <c r="K62" s="78">
        <f t="shared" si="14"/>
        <v>0</v>
      </c>
      <c r="L62" s="78">
        <f t="shared" si="14"/>
        <v>0</v>
      </c>
      <c r="M62" s="78">
        <f t="shared" si="14"/>
        <v>0</v>
      </c>
      <c r="N62" s="78">
        <f t="shared" si="14"/>
        <v>0</v>
      </c>
      <c r="O62" s="78">
        <f t="shared" si="14"/>
        <v>0</v>
      </c>
      <c r="P62" s="78">
        <f t="shared" si="14"/>
        <v>0</v>
      </c>
      <c r="Q62" s="78">
        <f t="shared" si="14"/>
        <v>0</v>
      </c>
      <c r="R62" s="78">
        <f t="shared" si="14"/>
        <v>0</v>
      </c>
      <c r="S62" s="78">
        <f t="shared" si="14"/>
        <v>0</v>
      </c>
      <c r="T62" s="78">
        <f t="shared" si="14"/>
        <v>0</v>
      </c>
      <c r="U62" s="19"/>
      <c r="V62" s="19"/>
      <c r="W62" s="19"/>
      <c r="X62" s="19"/>
      <c r="Y62" s="19"/>
      <c r="Z62" s="19"/>
      <c r="AA62" s="19"/>
      <c r="AB62" s="19"/>
      <c r="AC62" s="19"/>
      <c r="AD62" s="19"/>
    </row>
    <row r="63" spans="2:30">
      <c r="B63" s="129" t="s">
        <v>16</v>
      </c>
      <c r="C63" s="130" t="s">
        <v>300</v>
      </c>
      <c r="D63" s="141" t="s">
        <v>101</v>
      </c>
      <c r="E63" s="142">
        <f>SUM(F63:AD63)</f>
        <v>0</v>
      </c>
      <c r="F63" s="78">
        <f t="shared" ref="F63:T63" si="15">ROUND($D$51*F36,0)</f>
        <v>0</v>
      </c>
      <c r="G63" s="78">
        <f t="shared" si="15"/>
        <v>0</v>
      </c>
      <c r="H63" s="78">
        <f t="shared" si="15"/>
        <v>0</v>
      </c>
      <c r="I63" s="78">
        <f t="shared" si="15"/>
        <v>0</v>
      </c>
      <c r="J63" s="78">
        <f t="shared" si="15"/>
        <v>0</v>
      </c>
      <c r="K63" s="78">
        <f t="shared" si="15"/>
        <v>0</v>
      </c>
      <c r="L63" s="78">
        <f t="shared" si="15"/>
        <v>0</v>
      </c>
      <c r="M63" s="78">
        <f t="shared" si="15"/>
        <v>0</v>
      </c>
      <c r="N63" s="78">
        <f t="shared" si="15"/>
        <v>0</v>
      </c>
      <c r="O63" s="78">
        <f t="shared" si="15"/>
        <v>0</v>
      </c>
      <c r="P63" s="78">
        <f t="shared" si="15"/>
        <v>0</v>
      </c>
      <c r="Q63" s="78">
        <f t="shared" si="15"/>
        <v>0</v>
      </c>
      <c r="R63" s="78">
        <f t="shared" si="15"/>
        <v>0</v>
      </c>
      <c r="S63" s="78">
        <f t="shared" si="15"/>
        <v>0</v>
      </c>
      <c r="T63" s="78">
        <f t="shared" si="15"/>
        <v>0</v>
      </c>
      <c r="U63" s="19"/>
      <c r="V63" s="19"/>
      <c r="W63" s="19"/>
      <c r="X63" s="19"/>
      <c r="Y63" s="19"/>
      <c r="Z63" s="19"/>
      <c r="AA63" s="19"/>
      <c r="AB63" s="19"/>
      <c r="AC63" s="19"/>
      <c r="AD63" s="19"/>
    </row>
    <row r="64" spans="2:30">
      <c r="B64" s="129" t="s">
        <v>29</v>
      </c>
      <c r="C64" s="130" t="s">
        <v>301</v>
      </c>
      <c r="D64" s="143" t="s">
        <v>101</v>
      </c>
      <c r="E64" s="142">
        <f>SUM(F64:AD64)</f>
        <v>0</v>
      </c>
      <c r="F64" s="78">
        <f t="shared" ref="F64:T64" si="16">IF(F3&gt;0,ROUND(($E$36*$D$57),2),0)</f>
        <v>0</v>
      </c>
      <c r="G64" s="78">
        <f t="shared" si="16"/>
        <v>0</v>
      </c>
      <c r="H64" s="78">
        <f t="shared" si="16"/>
        <v>0</v>
      </c>
      <c r="I64" s="78">
        <f t="shared" si="16"/>
        <v>0</v>
      </c>
      <c r="J64" s="78">
        <f t="shared" si="16"/>
        <v>0</v>
      </c>
      <c r="K64" s="78">
        <f t="shared" si="16"/>
        <v>0</v>
      </c>
      <c r="L64" s="78">
        <f t="shared" si="16"/>
        <v>0</v>
      </c>
      <c r="M64" s="78">
        <f t="shared" si="16"/>
        <v>0</v>
      </c>
      <c r="N64" s="78">
        <f t="shared" si="16"/>
        <v>0</v>
      </c>
      <c r="O64" s="78">
        <f t="shared" si="16"/>
        <v>0</v>
      </c>
      <c r="P64" s="78">
        <f t="shared" si="16"/>
        <v>0</v>
      </c>
      <c r="Q64" s="78">
        <f t="shared" si="16"/>
        <v>0</v>
      </c>
      <c r="R64" s="78">
        <f t="shared" si="16"/>
        <v>0</v>
      </c>
      <c r="S64" s="78">
        <f t="shared" si="16"/>
        <v>0</v>
      </c>
      <c r="T64" s="78">
        <f t="shared" si="16"/>
        <v>0</v>
      </c>
      <c r="U64" s="19"/>
      <c r="V64" s="19"/>
      <c r="W64" s="19"/>
      <c r="X64" s="19"/>
      <c r="Y64" s="19"/>
      <c r="Z64" s="19"/>
      <c r="AA64" s="19"/>
      <c r="AB64" s="19"/>
      <c r="AC64" s="19"/>
      <c r="AD64" s="19"/>
    </row>
    <row r="65" spans="2:30">
      <c r="B65" s="129" t="s">
        <v>31</v>
      </c>
      <c r="C65" s="130" t="s">
        <v>302</v>
      </c>
      <c r="D65" s="141" t="s">
        <v>101</v>
      </c>
      <c r="E65" s="142">
        <f>SUM(F65:AD65)</f>
        <v>0</v>
      </c>
      <c r="F65" s="78">
        <f>ROUND(F67/2*F68,0)</f>
        <v>0</v>
      </c>
      <c r="G65" s="78">
        <f>ROUND((G67+F67)/2*G68,0)</f>
        <v>0</v>
      </c>
      <c r="H65" s="78">
        <f t="shared" ref="H65:O65" si="17">ROUND((H67+G67)/2*H68,0)</f>
        <v>0</v>
      </c>
      <c r="I65" s="78">
        <f t="shared" si="17"/>
        <v>0</v>
      </c>
      <c r="J65" s="78">
        <f t="shared" si="17"/>
        <v>0</v>
      </c>
      <c r="K65" s="78">
        <f t="shared" si="17"/>
        <v>0</v>
      </c>
      <c r="L65" s="78">
        <f t="shared" si="17"/>
        <v>0</v>
      </c>
      <c r="M65" s="78">
        <f t="shared" si="17"/>
        <v>0</v>
      </c>
      <c r="N65" s="78">
        <f t="shared" si="17"/>
        <v>0</v>
      </c>
      <c r="O65" s="78">
        <f t="shared" si="17"/>
        <v>0</v>
      </c>
      <c r="P65" s="78">
        <f>ROUND((P67+O67)/2*P68,0)</f>
        <v>0</v>
      </c>
      <c r="Q65" s="78">
        <f>ROUND((Q67+P67)/2*Q68,0)</f>
        <v>0</v>
      </c>
      <c r="R65" s="78">
        <f>ROUND((R67+Q67)/2*R68,0)</f>
        <v>0</v>
      </c>
      <c r="S65" s="78">
        <f>ROUND((S67+R67)/2*S68,0)</f>
        <v>0</v>
      </c>
      <c r="T65" s="78">
        <f>ROUND((T67+S67)/2*T68,0)</f>
        <v>0</v>
      </c>
      <c r="U65" s="19"/>
      <c r="V65" s="19"/>
      <c r="W65" s="19"/>
      <c r="X65" s="19"/>
      <c r="Y65" s="19"/>
      <c r="Z65" s="19"/>
      <c r="AA65" s="19"/>
      <c r="AB65" s="19"/>
      <c r="AC65" s="19"/>
      <c r="AD65" s="19"/>
    </row>
    <row r="66" spans="2:30">
      <c r="B66" s="129" t="s">
        <v>50</v>
      </c>
      <c r="C66" s="130" t="s">
        <v>285</v>
      </c>
      <c r="D66" s="144">
        <f>D54</f>
        <v>0.01</v>
      </c>
      <c r="E66" s="142">
        <f>SUM(F66:AD66)</f>
        <v>0</v>
      </c>
      <c r="F66" s="78">
        <f>ROUND(F63*$D$66,-1)</f>
        <v>0</v>
      </c>
      <c r="G66" s="78">
        <f t="shared" ref="G66:T66" si="18">ROUND(G63*$D$66,-1)</f>
        <v>0</v>
      </c>
      <c r="H66" s="78">
        <f t="shared" si="18"/>
        <v>0</v>
      </c>
      <c r="I66" s="78">
        <f t="shared" si="18"/>
        <v>0</v>
      </c>
      <c r="J66" s="78">
        <f t="shared" si="18"/>
        <v>0</v>
      </c>
      <c r="K66" s="78">
        <f t="shared" si="18"/>
        <v>0</v>
      </c>
      <c r="L66" s="78">
        <f t="shared" si="18"/>
        <v>0</v>
      </c>
      <c r="M66" s="78">
        <f t="shared" si="18"/>
        <v>0</v>
      </c>
      <c r="N66" s="78">
        <f t="shared" si="18"/>
        <v>0</v>
      </c>
      <c r="O66" s="78">
        <f t="shared" si="18"/>
        <v>0</v>
      </c>
      <c r="P66" s="78">
        <f t="shared" si="18"/>
        <v>0</v>
      </c>
      <c r="Q66" s="78">
        <f t="shared" si="18"/>
        <v>0</v>
      </c>
      <c r="R66" s="78">
        <f t="shared" si="18"/>
        <v>0</v>
      </c>
      <c r="S66" s="78">
        <f t="shared" si="18"/>
        <v>0</v>
      </c>
      <c r="T66" s="78">
        <f t="shared" si="18"/>
        <v>0</v>
      </c>
      <c r="U66" s="19"/>
      <c r="V66" s="19"/>
      <c r="W66" s="19"/>
      <c r="X66" s="19"/>
      <c r="Y66" s="19"/>
      <c r="Z66" s="19"/>
      <c r="AA66" s="19"/>
      <c r="AB66" s="19"/>
      <c r="AC66" s="19"/>
      <c r="AD66" s="19"/>
    </row>
    <row r="67" spans="2:30">
      <c r="B67" s="129" t="s">
        <v>60</v>
      </c>
      <c r="C67" s="130" t="s">
        <v>286</v>
      </c>
      <c r="D67" s="144" t="s">
        <v>101</v>
      </c>
      <c r="E67" s="78" t="s">
        <v>101</v>
      </c>
      <c r="F67" s="78">
        <f>F62-F64+F63</f>
        <v>0</v>
      </c>
      <c r="G67" s="78">
        <f>G62-G64+G63</f>
        <v>0</v>
      </c>
      <c r="H67" s="78">
        <f t="shared" ref="H67:T67" si="19">H62-H64+H63</f>
        <v>0</v>
      </c>
      <c r="I67" s="78">
        <f t="shared" si="19"/>
        <v>0</v>
      </c>
      <c r="J67" s="78">
        <f t="shared" si="19"/>
        <v>0</v>
      </c>
      <c r="K67" s="78">
        <f t="shared" si="19"/>
        <v>0</v>
      </c>
      <c r="L67" s="78">
        <f t="shared" si="19"/>
        <v>0</v>
      </c>
      <c r="M67" s="78">
        <f t="shared" si="19"/>
        <v>0</v>
      </c>
      <c r="N67" s="78">
        <f t="shared" si="19"/>
        <v>0</v>
      </c>
      <c r="O67" s="78">
        <f t="shared" si="19"/>
        <v>0</v>
      </c>
      <c r="P67" s="78">
        <f t="shared" si="19"/>
        <v>0</v>
      </c>
      <c r="Q67" s="78">
        <f t="shared" si="19"/>
        <v>0</v>
      </c>
      <c r="R67" s="78">
        <f t="shared" si="19"/>
        <v>0</v>
      </c>
      <c r="S67" s="78">
        <f t="shared" si="19"/>
        <v>0</v>
      </c>
      <c r="T67" s="78">
        <f t="shared" si="19"/>
        <v>0</v>
      </c>
      <c r="U67" s="19"/>
      <c r="V67" s="19"/>
      <c r="W67" s="19"/>
      <c r="X67" s="19"/>
      <c r="Y67" s="19"/>
      <c r="Z67" s="19"/>
      <c r="AA67" s="19"/>
      <c r="AB67" s="19"/>
      <c r="AC67" s="19"/>
      <c r="AD67" s="19"/>
    </row>
    <row r="68" spans="2:30">
      <c r="B68" s="129" t="s">
        <v>51</v>
      </c>
      <c r="C68" s="130" t="s">
        <v>303</v>
      </c>
      <c r="D68" s="144">
        <f>'4. Waloryzacja'!E14+$D$52</f>
        <v>1.0249999999999999</v>
      </c>
      <c r="E68" s="78" t="s">
        <v>101</v>
      </c>
      <c r="F68" s="144">
        <f>'4. Waloryzacja'!E14+$D$52</f>
        <v>1.0249999999999999</v>
      </c>
      <c r="G68" s="144">
        <f>'4. Waloryzacja'!F14+$D$52</f>
        <v>6.7000000000000004E-2</v>
      </c>
      <c r="H68" s="144">
        <f>'4. Waloryzacja'!G14+$D$52</f>
        <v>6.5000000000000002E-2</v>
      </c>
      <c r="I68" s="144">
        <f>'4. Waloryzacja'!H14+$D$52</f>
        <v>6.5000000000000002E-2</v>
      </c>
      <c r="J68" s="144">
        <f>'4. Waloryzacja'!I14+$D$52</f>
        <v>6.5000000000000002E-2</v>
      </c>
      <c r="K68" s="144">
        <f>'4. Waloryzacja'!J14+$D$52</f>
        <v>6.5000000000000002E-2</v>
      </c>
      <c r="L68" s="144">
        <f>'4. Waloryzacja'!K14+$D$52</f>
        <v>6.5000000000000002E-2</v>
      </c>
      <c r="M68" s="144">
        <f>'4. Waloryzacja'!L14+$D$52</f>
        <v>6.5000000000000002E-2</v>
      </c>
      <c r="N68" s="144">
        <f>'4. Waloryzacja'!M14+$D$52</f>
        <v>6.5000000000000002E-2</v>
      </c>
      <c r="O68" s="144">
        <f>'4. Waloryzacja'!N14+$D$52</f>
        <v>6.5000000000000002E-2</v>
      </c>
      <c r="P68" s="144">
        <f>'4. Waloryzacja'!O14+$D$52</f>
        <v>6.5000000000000002E-2</v>
      </c>
      <c r="Q68" s="144">
        <f>'4. Waloryzacja'!P14+$D$52</f>
        <v>6.5000000000000002E-2</v>
      </c>
      <c r="R68" s="144">
        <f>'4. Waloryzacja'!Q14+$D$52</f>
        <v>6.5000000000000002E-2</v>
      </c>
      <c r="S68" s="144">
        <f>'4. Waloryzacja'!R14+$D$52</f>
        <v>6.5000000000000002E-2</v>
      </c>
      <c r="T68" s="144">
        <f>'4. Waloryzacja'!S14+$D$52</f>
        <v>6.5000000000000002E-2</v>
      </c>
      <c r="U68" s="19"/>
      <c r="V68" s="19"/>
      <c r="W68" s="19"/>
      <c r="X68" s="19"/>
      <c r="Y68" s="19"/>
      <c r="Z68" s="19"/>
      <c r="AA68" s="19"/>
      <c r="AB68" s="19"/>
      <c r="AC68" s="19"/>
      <c r="AD68" s="19"/>
    </row>
    <row r="69" spans="2:30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19"/>
      <c r="V69" s="19"/>
      <c r="W69" s="19"/>
      <c r="X69" s="19"/>
      <c r="Y69" s="19"/>
      <c r="Z69" s="19"/>
      <c r="AA69" s="19"/>
      <c r="AB69" s="19"/>
      <c r="AC69" s="19"/>
      <c r="AD69" s="19"/>
    </row>
    <row r="70" spans="2:30">
      <c r="B70" s="45" t="s">
        <v>339</v>
      </c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19"/>
      <c r="V70" s="19"/>
      <c r="W70" s="19"/>
      <c r="X70" s="19"/>
      <c r="Y70" s="19"/>
      <c r="Z70" s="19"/>
      <c r="AA70" s="19"/>
      <c r="AB70" s="19"/>
      <c r="AC70" s="19"/>
      <c r="AD70" s="19"/>
    </row>
    <row r="71" spans="2:30">
      <c r="B71" s="400" t="s">
        <v>139</v>
      </c>
      <c r="C71" s="402"/>
      <c r="D71" s="122"/>
      <c r="E71" s="122" t="s">
        <v>91</v>
      </c>
      <c r="F71" s="122">
        <f t="shared" ref="F71:T71" si="20">F34</f>
        <v>0</v>
      </c>
      <c r="G71" s="122">
        <f t="shared" si="20"/>
        <v>0</v>
      </c>
      <c r="H71" s="122">
        <f t="shared" si="20"/>
        <v>0</v>
      </c>
      <c r="I71" s="122">
        <f t="shared" si="20"/>
        <v>0</v>
      </c>
      <c r="J71" s="122">
        <f t="shared" si="20"/>
        <v>0</v>
      </c>
      <c r="K71" s="122">
        <f t="shared" si="20"/>
        <v>0</v>
      </c>
      <c r="L71" s="122">
        <f t="shared" si="20"/>
        <v>0</v>
      </c>
      <c r="M71" s="122">
        <f t="shared" si="20"/>
        <v>0</v>
      </c>
      <c r="N71" s="122">
        <f t="shared" si="20"/>
        <v>0</v>
      </c>
      <c r="O71" s="122">
        <f t="shared" si="20"/>
        <v>0</v>
      </c>
      <c r="P71" s="122">
        <f t="shared" si="20"/>
        <v>0</v>
      </c>
      <c r="Q71" s="122">
        <f t="shared" si="20"/>
        <v>0</v>
      </c>
      <c r="R71" s="122">
        <f t="shared" si="20"/>
        <v>0</v>
      </c>
      <c r="S71" s="122">
        <f t="shared" si="20"/>
        <v>0</v>
      </c>
      <c r="T71" s="122">
        <f t="shared" si="20"/>
        <v>0</v>
      </c>
      <c r="U71" s="19"/>
      <c r="V71" s="19"/>
      <c r="W71" s="19"/>
      <c r="X71" s="19"/>
      <c r="Y71" s="19"/>
      <c r="Z71" s="19"/>
      <c r="AA71" s="19"/>
      <c r="AB71" s="19"/>
      <c r="AC71" s="19"/>
      <c r="AD71" s="19"/>
    </row>
    <row r="72" spans="2:30">
      <c r="B72" s="129" t="s">
        <v>21</v>
      </c>
      <c r="C72" s="130" t="s">
        <v>284</v>
      </c>
      <c r="D72" s="78" t="s">
        <v>101</v>
      </c>
      <c r="E72" s="78" t="s">
        <v>101</v>
      </c>
      <c r="F72" s="78">
        <v>0</v>
      </c>
      <c r="G72" s="78">
        <f>F77</f>
        <v>0</v>
      </c>
      <c r="H72" s="78">
        <f t="shared" ref="H72:T72" si="21">G77</f>
        <v>0</v>
      </c>
      <c r="I72" s="78">
        <f t="shared" si="21"/>
        <v>0</v>
      </c>
      <c r="J72" s="78">
        <f t="shared" si="21"/>
        <v>0</v>
      </c>
      <c r="K72" s="78">
        <f t="shared" si="21"/>
        <v>0</v>
      </c>
      <c r="L72" s="78">
        <f t="shared" si="21"/>
        <v>0</v>
      </c>
      <c r="M72" s="78">
        <f t="shared" si="21"/>
        <v>0</v>
      </c>
      <c r="N72" s="78">
        <f t="shared" si="21"/>
        <v>0</v>
      </c>
      <c r="O72" s="78">
        <f t="shared" si="21"/>
        <v>0</v>
      </c>
      <c r="P72" s="78">
        <f t="shared" si="21"/>
        <v>0</v>
      </c>
      <c r="Q72" s="78">
        <f t="shared" si="21"/>
        <v>0</v>
      </c>
      <c r="R72" s="78">
        <f t="shared" si="21"/>
        <v>0</v>
      </c>
      <c r="S72" s="78">
        <f t="shared" si="21"/>
        <v>0</v>
      </c>
      <c r="T72" s="78">
        <f t="shared" si="21"/>
        <v>0</v>
      </c>
      <c r="U72" s="19"/>
      <c r="V72" s="19"/>
      <c r="W72" s="19"/>
      <c r="X72" s="19"/>
      <c r="Y72" s="19"/>
      <c r="Z72" s="19"/>
      <c r="AA72" s="19"/>
      <c r="AB72" s="19"/>
      <c r="AC72" s="19"/>
      <c r="AD72" s="19"/>
    </row>
    <row r="73" spans="2:30">
      <c r="B73" s="129" t="s">
        <v>16</v>
      </c>
      <c r="C73" s="130" t="s">
        <v>300</v>
      </c>
      <c r="D73" s="141" t="s">
        <v>101</v>
      </c>
      <c r="E73" s="142">
        <f>SUM(F73:AD73)</f>
        <v>0</v>
      </c>
      <c r="F73" s="78">
        <f t="shared" ref="F73:T73" si="22">ROUND($D$51*F41,-1)</f>
        <v>0</v>
      </c>
      <c r="G73" s="78">
        <f t="shared" si="22"/>
        <v>0</v>
      </c>
      <c r="H73" s="78">
        <f t="shared" si="22"/>
        <v>0</v>
      </c>
      <c r="I73" s="78">
        <f t="shared" si="22"/>
        <v>0</v>
      </c>
      <c r="J73" s="78">
        <f t="shared" si="22"/>
        <v>0</v>
      </c>
      <c r="K73" s="78">
        <f t="shared" si="22"/>
        <v>0</v>
      </c>
      <c r="L73" s="78">
        <f t="shared" si="22"/>
        <v>0</v>
      </c>
      <c r="M73" s="78">
        <f t="shared" si="22"/>
        <v>0</v>
      </c>
      <c r="N73" s="78">
        <f t="shared" si="22"/>
        <v>0</v>
      </c>
      <c r="O73" s="78">
        <f t="shared" si="22"/>
        <v>0</v>
      </c>
      <c r="P73" s="78">
        <f t="shared" si="22"/>
        <v>0</v>
      </c>
      <c r="Q73" s="78">
        <f t="shared" si="22"/>
        <v>0</v>
      </c>
      <c r="R73" s="78">
        <f t="shared" si="22"/>
        <v>0</v>
      </c>
      <c r="S73" s="78">
        <f t="shared" si="22"/>
        <v>0</v>
      </c>
      <c r="T73" s="78">
        <f t="shared" si="22"/>
        <v>0</v>
      </c>
      <c r="U73" s="19"/>
      <c r="V73" s="19"/>
      <c r="W73" s="19"/>
      <c r="X73" s="19"/>
      <c r="Y73" s="19"/>
      <c r="Z73" s="19"/>
      <c r="AA73" s="19"/>
      <c r="AB73" s="19"/>
      <c r="AC73" s="19"/>
      <c r="AD73" s="19"/>
    </row>
    <row r="74" spans="2:30">
      <c r="B74" s="129" t="s">
        <v>29</v>
      </c>
      <c r="C74" s="130" t="s">
        <v>301</v>
      </c>
      <c r="D74" s="143" t="s">
        <v>101</v>
      </c>
      <c r="E74" s="142">
        <f>SUM(F74:AD74)</f>
        <v>0</v>
      </c>
      <c r="F74" s="78">
        <f>IF(F2&lt;'3. Założenia'!$C$48,0,IF(($E$73/$D$10*F6)&gt;E77,E77,ROUNDUP($E$73/$D$10*F6,0)))</f>
        <v>0</v>
      </c>
      <c r="G74" s="78">
        <f>IF(G2&lt;'3. Założenia'!$C$48,0,IF(($E$73/$D$10*G6)&gt;F77,F77,ROUNDUP($E$73/$D$10*G6,0)))</f>
        <v>0</v>
      </c>
      <c r="H74" s="78">
        <f>IF(H2&lt;'3. Założenia'!$C$48,0,IF(($E$73/$D$10*H6)&gt;G77,G77,ROUNDUP($E$73/$D$10*H6,0)))</f>
        <v>0</v>
      </c>
      <c r="I74" s="78">
        <f>IF(I2&lt;'3. Założenia'!$C$48,0,IF(($E$73/$D$10*I6)&gt;H77,H77,ROUNDUP($E$73/$D$10*I6,0)))</f>
        <v>0</v>
      </c>
      <c r="J74" s="78">
        <f>IF(J2&lt;'3. Założenia'!$C$48,0,IF(($E$73/$D$10*J6)&gt;I77,I77,ROUNDUP($E$73/$D$10*J6,0)))</f>
        <v>0</v>
      </c>
      <c r="K74" s="78">
        <f>IF(K2&lt;'3. Założenia'!$C$48,0,IF(($E$73/$D$10*K6)&gt;J77,J77,ROUNDUP($E$73/$D$10*K6,0)))</f>
        <v>0</v>
      </c>
      <c r="L74" s="78">
        <f>IF(L2&lt;'3. Założenia'!$C$48,0,IF(($E$73/$D$10*L6)&gt;K77,K77,ROUNDUP($E$73/$D$10*L6,0)))</f>
        <v>0</v>
      </c>
      <c r="M74" s="78">
        <f>IF(M2&lt;'3. Założenia'!$C$48,0,IF(($E$73/$D$10*M6)&gt;L77,L77,ROUNDUP($E$73/$D$10*M6,0)))</f>
        <v>0</v>
      </c>
      <c r="N74" s="78">
        <f>IF(N2&lt;'3. Założenia'!$C$48,0,IF(($E$73/$D$10*N6)&gt;M77,M77,ROUNDUP($E$73/$D$10*N6,0)))</f>
        <v>0</v>
      </c>
      <c r="O74" s="78">
        <f>IF(O2&lt;'3. Założenia'!$C$48,0,IF(($E$73/$D$10*O6)&gt;N77,N77,ROUNDUP($E$73/$D$10*O6,0)))</f>
        <v>0</v>
      </c>
      <c r="P74" s="78">
        <f>IF(P2&lt;'3. Założenia'!$C$48,0,IF(($E$73/$D$10*P6)&gt;O77,O77,ROUNDUP($E$73/$D$10*P6,0)))</f>
        <v>0</v>
      </c>
      <c r="Q74" s="78">
        <f>IF(Q2&lt;'3. Założenia'!$C$48,0,IF(($E$73/$D$10*Q6)&gt;P77,P77,ROUNDUP($E$73/$D$10*Q6,0)))</f>
        <v>0</v>
      </c>
      <c r="R74" s="78">
        <f>IF(R2&lt;'3. Założenia'!$C$48,0,IF(($E$73/$D$10*R6)&gt;Q77,Q77,ROUNDUP($E$73/$D$10*R6,0)))</f>
        <v>0</v>
      </c>
      <c r="S74" s="78">
        <f>IF(S2&lt;'3. Założenia'!$C$48,0,IF(($E$73/$D$10*S6)&gt;R77,R77,ROUNDUP($E$73/$D$10*S6,0)))</f>
        <v>0</v>
      </c>
      <c r="T74" s="78">
        <f>IF(T2&lt;'3. Założenia'!$C$48,0,IF(($E$73/$D$10*T6)&gt;S77,S77,ROUNDUP($E$73/$D$10*T6,0)))</f>
        <v>0</v>
      </c>
      <c r="U74" s="19"/>
      <c r="V74" s="19"/>
      <c r="W74" s="19"/>
      <c r="X74" s="19"/>
      <c r="Y74" s="19"/>
      <c r="Z74" s="19"/>
      <c r="AA74" s="19"/>
      <c r="AB74" s="19"/>
      <c r="AC74" s="19"/>
      <c r="AD74" s="19"/>
    </row>
    <row r="75" spans="2:30">
      <c r="B75" s="129" t="s">
        <v>31</v>
      </c>
      <c r="C75" s="130" t="s">
        <v>302</v>
      </c>
      <c r="D75" s="141" t="s">
        <v>101</v>
      </c>
      <c r="E75" s="142">
        <f>SUM(F75:AD75)</f>
        <v>0</v>
      </c>
      <c r="F75" s="78">
        <f>ROUND(F77/2*F78,0)</f>
        <v>0</v>
      </c>
      <c r="G75" s="78">
        <f>ROUND((G77+F77)/2*G78,0)</f>
        <v>0</v>
      </c>
      <c r="H75" s="78">
        <f t="shared" ref="H75:O75" si="23">ROUND((H77+G77)/2*H78,0)</f>
        <v>0</v>
      </c>
      <c r="I75" s="78">
        <f t="shared" si="23"/>
        <v>0</v>
      </c>
      <c r="J75" s="78">
        <f t="shared" si="23"/>
        <v>0</v>
      </c>
      <c r="K75" s="78">
        <f t="shared" si="23"/>
        <v>0</v>
      </c>
      <c r="L75" s="78">
        <f t="shared" si="23"/>
        <v>0</v>
      </c>
      <c r="M75" s="78">
        <f t="shared" si="23"/>
        <v>0</v>
      </c>
      <c r="N75" s="78">
        <f t="shared" si="23"/>
        <v>0</v>
      </c>
      <c r="O75" s="78">
        <f t="shared" si="23"/>
        <v>0</v>
      </c>
      <c r="P75" s="78">
        <f>ROUND((P77+O77)/2*P78,0)</f>
        <v>0</v>
      </c>
      <c r="Q75" s="78">
        <f>ROUND((Q77+P77)/2*Q78,0)</f>
        <v>0</v>
      </c>
      <c r="R75" s="78">
        <f>ROUND((R77+Q77)/2*R78,0)</f>
        <v>0</v>
      </c>
      <c r="S75" s="78">
        <f>ROUND((S77+R77)/2*S78,0)</f>
        <v>0</v>
      </c>
      <c r="T75" s="78">
        <f>ROUND((T77+S77)/2*T78,0)</f>
        <v>0</v>
      </c>
      <c r="U75" s="19"/>
      <c r="V75" s="19"/>
      <c r="W75" s="19"/>
      <c r="X75" s="19"/>
      <c r="Y75" s="19"/>
      <c r="Z75" s="19"/>
      <c r="AA75" s="19"/>
      <c r="AB75" s="19"/>
      <c r="AC75" s="19"/>
      <c r="AD75" s="19"/>
    </row>
    <row r="76" spans="2:30">
      <c r="B76" s="129" t="s">
        <v>50</v>
      </c>
      <c r="C76" s="130" t="s">
        <v>285</v>
      </c>
      <c r="D76" s="144">
        <f>D54</f>
        <v>0.01</v>
      </c>
      <c r="E76" s="142">
        <f>SUM(F76:AD76)</f>
        <v>0</v>
      </c>
      <c r="F76" s="78">
        <f t="shared" ref="F76:T76" si="24">ROUND(F73*$D$76,-1)</f>
        <v>0</v>
      </c>
      <c r="G76" s="78">
        <f t="shared" si="24"/>
        <v>0</v>
      </c>
      <c r="H76" s="78">
        <f t="shared" si="24"/>
        <v>0</v>
      </c>
      <c r="I76" s="78">
        <f t="shared" si="24"/>
        <v>0</v>
      </c>
      <c r="J76" s="78">
        <f t="shared" si="24"/>
        <v>0</v>
      </c>
      <c r="K76" s="78">
        <f t="shared" si="24"/>
        <v>0</v>
      </c>
      <c r="L76" s="78">
        <f t="shared" si="24"/>
        <v>0</v>
      </c>
      <c r="M76" s="78">
        <f t="shared" si="24"/>
        <v>0</v>
      </c>
      <c r="N76" s="78">
        <f t="shared" si="24"/>
        <v>0</v>
      </c>
      <c r="O76" s="78">
        <f t="shared" si="24"/>
        <v>0</v>
      </c>
      <c r="P76" s="78">
        <f t="shared" si="24"/>
        <v>0</v>
      </c>
      <c r="Q76" s="78">
        <f t="shared" si="24"/>
        <v>0</v>
      </c>
      <c r="R76" s="78">
        <f t="shared" si="24"/>
        <v>0</v>
      </c>
      <c r="S76" s="78">
        <f t="shared" si="24"/>
        <v>0</v>
      </c>
      <c r="T76" s="78">
        <f t="shared" si="24"/>
        <v>0</v>
      </c>
      <c r="U76" s="19"/>
      <c r="V76" s="19"/>
      <c r="W76" s="19"/>
      <c r="X76" s="19"/>
      <c r="Y76" s="19"/>
      <c r="Z76" s="19"/>
      <c r="AA76" s="19"/>
      <c r="AB76" s="19"/>
      <c r="AC76" s="19"/>
      <c r="AD76" s="19"/>
    </row>
    <row r="77" spans="2:30">
      <c r="B77" s="129" t="s">
        <v>60</v>
      </c>
      <c r="C77" s="130" t="s">
        <v>286</v>
      </c>
      <c r="D77" s="144" t="s">
        <v>101</v>
      </c>
      <c r="E77" s="78" t="s">
        <v>101</v>
      </c>
      <c r="F77" s="78">
        <f>F72-F74+F73</f>
        <v>0</v>
      </c>
      <c r="G77" s="78">
        <f>ROUND(G72-G74+G73,2)</f>
        <v>0</v>
      </c>
      <c r="H77" s="78">
        <f t="shared" ref="H77:T77" si="25">H72-H74+H73</f>
        <v>0</v>
      </c>
      <c r="I77" s="78">
        <f t="shared" si="25"/>
        <v>0</v>
      </c>
      <c r="J77" s="78">
        <f t="shared" si="25"/>
        <v>0</v>
      </c>
      <c r="K77" s="78">
        <f t="shared" si="25"/>
        <v>0</v>
      </c>
      <c r="L77" s="78">
        <f t="shared" si="25"/>
        <v>0</v>
      </c>
      <c r="M77" s="78">
        <f t="shared" si="25"/>
        <v>0</v>
      </c>
      <c r="N77" s="78">
        <f t="shared" si="25"/>
        <v>0</v>
      </c>
      <c r="O77" s="78">
        <f t="shared" si="25"/>
        <v>0</v>
      </c>
      <c r="P77" s="78">
        <f t="shared" si="25"/>
        <v>0</v>
      </c>
      <c r="Q77" s="78">
        <f t="shared" si="25"/>
        <v>0</v>
      </c>
      <c r="R77" s="78">
        <f t="shared" si="25"/>
        <v>0</v>
      </c>
      <c r="S77" s="78">
        <f t="shared" si="25"/>
        <v>0</v>
      </c>
      <c r="T77" s="78">
        <f t="shared" si="25"/>
        <v>0</v>
      </c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2:30">
      <c r="B78" s="129" t="s">
        <v>51</v>
      </c>
      <c r="C78" s="130" t="s">
        <v>303</v>
      </c>
      <c r="D78" s="144">
        <f>'4. Waloryzacja'!E14+$D$52</f>
        <v>1.0249999999999999</v>
      </c>
      <c r="E78" s="78" t="s">
        <v>101</v>
      </c>
      <c r="F78" s="144">
        <f>'4. Waloryzacja'!E14+$D$52</f>
        <v>1.0249999999999999</v>
      </c>
      <c r="G78" s="144">
        <f>'4. Waloryzacja'!F14+$D$52</f>
        <v>6.7000000000000004E-2</v>
      </c>
      <c r="H78" s="144">
        <f>'4. Waloryzacja'!G14+$D$52</f>
        <v>6.5000000000000002E-2</v>
      </c>
      <c r="I78" s="144">
        <f>'4. Waloryzacja'!H14+$D$52</f>
        <v>6.5000000000000002E-2</v>
      </c>
      <c r="J78" s="144">
        <f>'4. Waloryzacja'!I14+$D$52</f>
        <v>6.5000000000000002E-2</v>
      </c>
      <c r="K78" s="144">
        <f>'4. Waloryzacja'!J14+$D$52</f>
        <v>6.5000000000000002E-2</v>
      </c>
      <c r="L78" s="144">
        <f>'4. Waloryzacja'!K14+$D$52</f>
        <v>6.5000000000000002E-2</v>
      </c>
      <c r="M78" s="144">
        <f>'4. Waloryzacja'!L14+$D$52</f>
        <v>6.5000000000000002E-2</v>
      </c>
      <c r="N78" s="144">
        <f>'4. Waloryzacja'!M14+$D$52</f>
        <v>6.5000000000000002E-2</v>
      </c>
      <c r="O78" s="144">
        <f>'4. Waloryzacja'!N14+$D$52</f>
        <v>6.5000000000000002E-2</v>
      </c>
      <c r="P78" s="144">
        <f>'4. Waloryzacja'!O14+$D$52</f>
        <v>6.5000000000000002E-2</v>
      </c>
      <c r="Q78" s="144">
        <f>'4. Waloryzacja'!P14+$D$52</f>
        <v>6.5000000000000002E-2</v>
      </c>
      <c r="R78" s="144">
        <f>'4. Waloryzacja'!Q14+$D$52</f>
        <v>6.5000000000000002E-2</v>
      </c>
      <c r="S78" s="144">
        <f>'4. Waloryzacja'!R14+$D$52</f>
        <v>6.5000000000000002E-2</v>
      </c>
      <c r="T78" s="144">
        <f>'4. Waloryzacja'!S14+$D$52</f>
        <v>6.5000000000000002E-2</v>
      </c>
      <c r="U78" s="19"/>
      <c r="V78" s="19"/>
      <c r="W78" s="19"/>
      <c r="X78" s="19"/>
      <c r="Y78" s="19"/>
      <c r="Z78" s="19"/>
      <c r="AA78" s="19"/>
      <c r="AB78" s="19"/>
      <c r="AC78" s="19"/>
      <c r="AD78" s="19"/>
    </row>
    <row r="79" spans="2:30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19"/>
      <c r="V79" s="19"/>
      <c r="W79" s="19"/>
      <c r="X79" s="19"/>
      <c r="Y79" s="19"/>
      <c r="Z79" s="19"/>
      <c r="AA79" s="19"/>
      <c r="AB79" s="19"/>
      <c r="AC79" s="19"/>
      <c r="AD79" s="19"/>
    </row>
    <row r="80" spans="2:30">
      <c r="B80" s="45" t="s">
        <v>329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19"/>
      <c r="V80" s="19"/>
      <c r="W80" s="19"/>
      <c r="X80" s="19"/>
      <c r="Y80" s="19"/>
      <c r="Z80" s="19"/>
      <c r="AA80" s="19"/>
      <c r="AB80" s="19"/>
      <c r="AC80" s="19"/>
      <c r="AD80" s="19"/>
    </row>
    <row r="81" spans="2:30">
      <c r="B81" s="400" t="s">
        <v>139</v>
      </c>
      <c r="C81" s="402"/>
      <c r="D81" s="122"/>
      <c r="E81" s="122" t="s">
        <v>91</v>
      </c>
      <c r="F81" s="122">
        <f>F61</f>
        <v>0</v>
      </c>
      <c r="G81" s="122">
        <f t="shared" ref="G81:T81" si="26">G61</f>
        <v>0</v>
      </c>
      <c r="H81" s="122">
        <f t="shared" si="26"/>
        <v>0</v>
      </c>
      <c r="I81" s="122">
        <f t="shared" si="26"/>
        <v>0</v>
      </c>
      <c r="J81" s="122">
        <f t="shared" si="26"/>
        <v>0</v>
      </c>
      <c r="K81" s="122">
        <f t="shared" si="26"/>
        <v>0</v>
      </c>
      <c r="L81" s="122">
        <f t="shared" si="26"/>
        <v>0</v>
      </c>
      <c r="M81" s="122">
        <f t="shared" si="26"/>
        <v>0</v>
      </c>
      <c r="N81" s="122">
        <f t="shared" si="26"/>
        <v>0</v>
      </c>
      <c r="O81" s="122">
        <f t="shared" si="26"/>
        <v>0</v>
      </c>
      <c r="P81" s="122">
        <f t="shared" si="26"/>
        <v>0</v>
      </c>
      <c r="Q81" s="122">
        <f t="shared" si="26"/>
        <v>0</v>
      </c>
      <c r="R81" s="122">
        <f t="shared" si="26"/>
        <v>0</v>
      </c>
      <c r="S81" s="122">
        <f t="shared" si="26"/>
        <v>0</v>
      </c>
      <c r="T81" s="122">
        <f t="shared" si="26"/>
        <v>0</v>
      </c>
      <c r="U81" s="19"/>
      <c r="V81" s="19"/>
      <c r="W81" s="19"/>
      <c r="X81" s="19"/>
      <c r="Y81" s="19"/>
      <c r="Z81" s="19"/>
      <c r="AA81" s="19"/>
      <c r="AB81" s="19"/>
      <c r="AC81" s="19"/>
      <c r="AD81" s="19"/>
    </row>
    <row r="82" spans="2:30">
      <c r="B82" s="129" t="s">
        <v>21</v>
      </c>
      <c r="C82" s="130" t="s">
        <v>284</v>
      </c>
      <c r="D82" s="78" t="s">
        <v>101</v>
      </c>
      <c r="E82" s="78" t="s">
        <v>101</v>
      </c>
      <c r="F82" s="78">
        <v>0</v>
      </c>
      <c r="G82" s="78">
        <f t="shared" ref="G82:T82" si="27">F87</f>
        <v>0</v>
      </c>
      <c r="H82" s="78">
        <f t="shared" si="27"/>
        <v>0</v>
      </c>
      <c r="I82" s="78">
        <f t="shared" si="27"/>
        <v>0</v>
      </c>
      <c r="J82" s="78">
        <f t="shared" si="27"/>
        <v>0</v>
      </c>
      <c r="K82" s="78">
        <f t="shared" si="27"/>
        <v>0</v>
      </c>
      <c r="L82" s="78">
        <f t="shared" si="27"/>
        <v>0</v>
      </c>
      <c r="M82" s="78">
        <f t="shared" si="27"/>
        <v>0</v>
      </c>
      <c r="N82" s="78">
        <f t="shared" si="27"/>
        <v>0</v>
      </c>
      <c r="O82" s="78">
        <f t="shared" si="27"/>
        <v>0</v>
      </c>
      <c r="P82" s="78">
        <f t="shared" si="27"/>
        <v>0</v>
      </c>
      <c r="Q82" s="78">
        <f t="shared" si="27"/>
        <v>0</v>
      </c>
      <c r="R82" s="78">
        <f t="shared" si="27"/>
        <v>0</v>
      </c>
      <c r="S82" s="78">
        <f t="shared" si="27"/>
        <v>0</v>
      </c>
      <c r="T82" s="78">
        <f t="shared" si="27"/>
        <v>0</v>
      </c>
      <c r="U82" s="19"/>
      <c r="V82" s="19"/>
      <c r="W82" s="19"/>
      <c r="X82" s="19"/>
      <c r="Y82" s="19"/>
      <c r="Z82" s="19"/>
      <c r="AA82" s="19"/>
      <c r="AB82" s="19"/>
      <c r="AC82" s="19"/>
      <c r="AD82" s="19"/>
    </row>
    <row r="83" spans="2:30">
      <c r="B83" s="129" t="s">
        <v>16</v>
      </c>
      <c r="C83" s="130" t="s">
        <v>300</v>
      </c>
      <c r="D83" s="141" t="s">
        <v>101</v>
      </c>
      <c r="E83" s="142">
        <f>SUM(F83:AD83)</f>
        <v>0</v>
      </c>
      <c r="F83" s="78">
        <f>IF(F5=0,0,IF('3. Założenia'!$C$55="TAK",0,$E$48-F125))</f>
        <v>0</v>
      </c>
      <c r="G83" s="78">
        <f>IF(G5=0,0,IF(SUM(F$83:$F83)&gt;1,0,IF('3. Założenia'!$C$55="TAK",0,$E$48-G125)))</f>
        <v>0</v>
      </c>
      <c r="H83" s="78">
        <f>IF(H5=0,0,IF(SUM($F$83:G83)&gt;1,0,IF('3. Założenia'!$C$55="TAK",0,$E$48-H125)))</f>
        <v>0</v>
      </c>
      <c r="I83" s="78">
        <f>IF(I5=0,0,IF(SUM($F$83:H83)&gt;1,0,IF('3. Założenia'!$C$55="TAK",0,$E$48-I125)))</f>
        <v>0</v>
      </c>
      <c r="J83" s="78">
        <f>IF(J5=0,0,IF(SUM($F$83:I83)&gt;1,0,IF('3. Założenia'!$C$55="TAK",0,$E$48-J125)))</f>
        <v>0</v>
      </c>
      <c r="K83" s="78">
        <f>IF(K5=0,0,IF(SUM($F$83:J83)&gt;1,0,IF('3. Założenia'!$C$55="TAK",0,$E$48-K125)))</f>
        <v>0</v>
      </c>
      <c r="L83" s="78">
        <f>IF(L5=0,0,IF(SUM($F$83:K83)&gt;1,0,IF('3. Założenia'!$C$55="TAK",0,$E$48-L125)))</f>
        <v>0</v>
      </c>
      <c r="M83" s="78">
        <f>IF(M5=0,0,IF(SUM($F$83:L83)&gt;1,0,IF('3. Założenia'!$C$55="TAK",0,$E$48-M125)))</f>
        <v>0</v>
      </c>
      <c r="N83" s="78">
        <f>IF(N5=0,0,IF(SUM($F$83:M83)&gt;1,0,IF('3. Założenia'!$C$55="TAK",0,$E$48-N125)))</f>
        <v>0</v>
      </c>
      <c r="O83" s="78">
        <f>IF(O5=0,0,IF(SUM($F$83:N83)&gt;1,0,IF('3. Założenia'!$C$55="TAK",0,$E$48-O125)))</f>
        <v>0</v>
      </c>
      <c r="P83" s="78">
        <f>IF(P5=0,0,IF(SUM($F$83:O83)&gt;1,0,IF('3. Założenia'!$C$55="TAK",0,$E$48-P125)))</f>
        <v>0</v>
      </c>
      <c r="Q83" s="78">
        <f>IF(Q5=0,0,IF(SUM($F$83:P83)&gt;1,0,IF('3. Założenia'!$C$55="TAK",0,$E$48-Q125)))</f>
        <v>0</v>
      </c>
      <c r="R83" s="78">
        <f>IF(R5=0,0,IF(SUM($F$83:Q83)&gt;1,0,IF('3. Założenia'!$C$55="TAK",0,$E$48-R125)))</f>
        <v>0</v>
      </c>
      <c r="S83" s="78">
        <f>IF(S5=0,0,IF(SUM($F$83:R83)&gt;1,0,IF('3. Założenia'!$C$55="TAK",0,$E$48-S125)))</f>
        <v>0</v>
      </c>
      <c r="T83" s="78">
        <f>IF(T5=0,0,IF(SUM($F$83:S83)&gt;1,0,IF('3. Założenia'!$C$55="TAK",0,$E$48-T125)))</f>
        <v>0</v>
      </c>
      <c r="U83" s="19"/>
      <c r="V83" s="19"/>
      <c r="W83" s="19"/>
      <c r="X83" s="19"/>
      <c r="Y83" s="19"/>
      <c r="Z83" s="19"/>
      <c r="AA83" s="19"/>
      <c r="AB83" s="19"/>
      <c r="AC83" s="19"/>
      <c r="AD83" s="19"/>
    </row>
    <row r="84" spans="2:30">
      <c r="B84" s="129" t="s">
        <v>29</v>
      </c>
      <c r="C84" s="130" t="s">
        <v>301</v>
      </c>
      <c r="D84" s="143" t="s">
        <v>101</v>
      </c>
      <c r="E84" s="142">
        <f>SUM(F84:AD84)</f>
        <v>0</v>
      </c>
      <c r="F84" s="78">
        <f>IF(F2&lt;'3. Założenia'!$C$48,0,IF(($E$83/$D$10*F6)&gt;E87,IF(F83&gt;0,$E$83/$D$10*F6,E87),ROUNDUP($E$83/$D$10*F6,0)))</f>
        <v>0</v>
      </c>
      <c r="G84" s="78">
        <f>IF(G2&lt;'3. Założenia'!$C$48,0,IF(($E$83/$D$10*G6)&gt;F87,IF(G83&gt;0,$E$83/$D$10*G6,F87),ROUNDUP($E$83/$D$10*G6,0)))</f>
        <v>0</v>
      </c>
      <c r="H84" s="78">
        <f>IF(H2&lt;'3. Założenia'!$C$48,0,IF(($E$83/$D$10*H6)&gt;G87,IF(H83&gt;0,$E$83/$D$10*H6,G87),ROUNDUP($E$83/$D$10*H6,0)))</f>
        <v>0</v>
      </c>
      <c r="I84" s="78">
        <f>IF(I2&lt;'3. Założenia'!$C$48,0,IF(($E$83/$D$10*I6)&gt;H87,IF(I83&gt;0,$E$83/$D$10*I6,H87),ROUNDUP($E$83/$D$10*I6,0)))</f>
        <v>0</v>
      </c>
      <c r="J84" s="78">
        <f>IF(J2&lt;'3. Założenia'!$C$48,0,IF(($E$83/$D$10*J6)&gt;I87,IF(J83&gt;0,$E$83/$D$10*J6,I87),ROUNDUP($E$83/$D$10*J6,0)))</f>
        <v>0</v>
      </c>
      <c r="K84" s="78">
        <f>IF(K2&lt;'3. Założenia'!$C$48,0,IF(($E$83/$D$10*K6)&gt;J87,IF(K83&gt;0,$E$83/$D$10*K6,J87),ROUNDUP($E$83/$D$10*K6,0)))</f>
        <v>0</v>
      </c>
      <c r="L84" s="78">
        <f>IF(L2&lt;'3. Założenia'!$C$48,0,IF(($E$83/$D$10*L6)&gt;K87,IF(L83&gt;0,$E$83/$D$10*L6,K87),ROUNDUP($E$83/$D$10*L6,0)))</f>
        <v>0</v>
      </c>
      <c r="M84" s="78">
        <f>IF(M2&lt;'3. Założenia'!$C$48,0,IF(($E$83/$D$10*M6)&gt;L87,IF(M83&gt;0,$E$83/$D$10*M6,L87),ROUNDUP($E$83/$D$10*M6,0)))</f>
        <v>0</v>
      </c>
      <c r="N84" s="78">
        <f>IF(N2&lt;'3. Założenia'!$C$48,0,IF(($E$83/$D$10*N6)&gt;M87,IF(N83&gt;0,$E$83/$D$10*N6,M87),ROUNDUP($E$83/$D$10*N6,0)))</f>
        <v>0</v>
      </c>
      <c r="O84" s="78">
        <f>IF(O2&lt;'3. Założenia'!$C$48,0,IF(($E$83/$D$10*O6)&gt;N87,IF(O83&gt;0,$E$83/$D$10*O6,N87),ROUNDUP($E$83/$D$10*O6,0)))</f>
        <v>0</v>
      </c>
      <c r="P84" s="78">
        <f>IF(P2&lt;'3. Założenia'!$C$48,0,IF(($E$83/$D$10*P6)&gt;O87,IF(P83&gt;0,$E$83/$D$10*P6,O87),ROUNDUP($E$83/$D$10*P6,0)))</f>
        <v>0</v>
      </c>
      <c r="Q84" s="78">
        <f>IF(Q2&lt;'3. Założenia'!$C$48,0,IF(($E$83/$D$10*Q6)&gt;P87,IF(Q83&gt;0,$E$83/$D$10*Q6,P87),ROUNDUP($E$83/$D$10*Q6,0)))</f>
        <v>0</v>
      </c>
      <c r="R84" s="78">
        <f>IF(R2&lt;'3. Założenia'!$C$48,0,IF(($E$83/$D$10*R6)&gt;Q87,IF(R83&gt;0,$E$83/$D$10*R6,Q87),ROUNDUP($E$83/$D$10*R6,0)))</f>
        <v>0</v>
      </c>
      <c r="S84" s="78">
        <f>IF(S2&lt;'3. Założenia'!$C$48,0,IF(($E$83/$D$10*S6)&gt;R87,IF(S83&gt;0,$E$83/$D$10*S6,R87),ROUNDUP($E$83/$D$10*S6,0)))</f>
        <v>0</v>
      </c>
      <c r="T84" s="78">
        <f>IF(T2&lt;'3. Założenia'!$C$48,0,IF(($E$83/$D$10*T6)&gt;S87,IF(T83&gt;0,$E$83/$D$10*T6,S87),ROUNDUP($E$83/$D$10*T6,0)))</f>
        <v>0</v>
      </c>
      <c r="U84" s="19"/>
      <c r="V84" s="19"/>
      <c r="W84" s="19"/>
      <c r="X84" s="19"/>
      <c r="Y84" s="19"/>
      <c r="Z84" s="19"/>
      <c r="AA84" s="19"/>
      <c r="AB84" s="19"/>
      <c r="AC84" s="19"/>
      <c r="AD84" s="19"/>
    </row>
    <row r="85" spans="2:30">
      <c r="B85" s="129" t="s">
        <v>31</v>
      </c>
      <c r="C85" s="130" t="s">
        <v>302</v>
      </c>
      <c r="D85" s="141" t="s">
        <v>101</v>
      </c>
      <c r="E85" s="142">
        <f>SUM(F85:AD85)</f>
        <v>0</v>
      </c>
      <c r="F85" s="78">
        <f>ROUND(F87/2*F88,0)</f>
        <v>0</v>
      </c>
      <c r="G85" s="78">
        <f>ROUND((G87+F87)/2*G88,0)</f>
        <v>0</v>
      </c>
      <c r="H85" s="78">
        <f t="shared" ref="H85:O85" si="28">ROUND((H87+G87)/2*H88,0)</f>
        <v>0</v>
      </c>
      <c r="I85" s="78">
        <f t="shared" si="28"/>
        <v>0</v>
      </c>
      <c r="J85" s="78">
        <f t="shared" si="28"/>
        <v>0</v>
      </c>
      <c r="K85" s="78">
        <f t="shared" si="28"/>
        <v>0</v>
      </c>
      <c r="L85" s="78">
        <f t="shared" si="28"/>
        <v>0</v>
      </c>
      <c r="M85" s="78">
        <f t="shared" si="28"/>
        <v>0</v>
      </c>
      <c r="N85" s="78">
        <f t="shared" si="28"/>
        <v>0</v>
      </c>
      <c r="O85" s="78">
        <f t="shared" si="28"/>
        <v>0</v>
      </c>
      <c r="P85" s="78">
        <f>ROUND((P87+O87)/2*P88,0)</f>
        <v>0</v>
      </c>
      <c r="Q85" s="78">
        <f>ROUND((Q87+P87)/2*Q88,0)</f>
        <v>0</v>
      </c>
      <c r="R85" s="78">
        <f>ROUND((R87+Q87)/2*R88,0)</f>
        <v>0</v>
      </c>
      <c r="S85" s="78">
        <f>ROUND((S87+R87)/2*S88,0)</f>
        <v>0</v>
      </c>
      <c r="T85" s="78">
        <f>ROUND((T87+S87)/2*T88,0)</f>
        <v>0</v>
      </c>
      <c r="U85" s="19"/>
      <c r="V85" s="19"/>
      <c r="W85" s="19"/>
      <c r="X85" s="19"/>
      <c r="Y85" s="19"/>
      <c r="Z85" s="19"/>
      <c r="AA85" s="19"/>
      <c r="AB85" s="19"/>
      <c r="AC85" s="19"/>
      <c r="AD85" s="19"/>
    </row>
    <row r="86" spans="2:30">
      <c r="B86" s="129" t="s">
        <v>50</v>
      </c>
      <c r="C86" s="130" t="s">
        <v>285</v>
      </c>
      <c r="D86" s="144">
        <f>D54</f>
        <v>0.01</v>
      </c>
      <c r="E86" s="142">
        <f>SUM(F86:AD86)</f>
        <v>0</v>
      </c>
      <c r="F86" s="78">
        <f>ROUND(F83*$D$86,-1)</f>
        <v>0</v>
      </c>
      <c r="G86" s="78">
        <f t="shared" ref="G86:T86" si="29">ROUND(G83*$D$86,-1)</f>
        <v>0</v>
      </c>
      <c r="H86" s="78">
        <f t="shared" si="29"/>
        <v>0</v>
      </c>
      <c r="I86" s="78">
        <f t="shared" si="29"/>
        <v>0</v>
      </c>
      <c r="J86" s="78">
        <f t="shared" si="29"/>
        <v>0</v>
      </c>
      <c r="K86" s="78">
        <f t="shared" si="29"/>
        <v>0</v>
      </c>
      <c r="L86" s="78">
        <f t="shared" si="29"/>
        <v>0</v>
      </c>
      <c r="M86" s="78">
        <f t="shared" si="29"/>
        <v>0</v>
      </c>
      <c r="N86" s="78">
        <f t="shared" si="29"/>
        <v>0</v>
      </c>
      <c r="O86" s="78">
        <f t="shared" si="29"/>
        <v>0</v>
      </c>
      <c r="P86" s="78">
        <f t="shared" si="29"/>
        <v>0</v>
      </c>
      <c r="Q86" s="78">
        <f t="shared" si="29"/>
        <v>0</v>
      </c>
      <c r="R86" s="78">
        <f t="shared" si="29"/>
        <v>0</v>
      </c>
      <c r="S86" s="78">
        <f t="shared" si="29"/>
        <v>0</v>
      </c>
      <c r="T86" s="78">
        <f t="shared" si="29"/>
        <v>0</v>
      </c>
      <c r="U86" s="19"/>
      <c r="V86" s="19"/>
      <c r="W86" s="19"/>
      <c r="X86" s="19"/>
      <c r="Y86" s="19"/>
      <c r="Z86" s="19"/>
      <c r="AA86" s="19"/>
      <c r="AB86" s="19"/>
      <c r="AC86" s="19"/>
      <c r="AD86" s="19"/>
    </row>
    <row r="87" spans="2:30">
      <c r="B87" s="129" t="s">
        <v>60</v>
      </c>
      <c r="C87" s="130" t="s">
        <v>286</v>
      </c>
      <c r="D87" s="144" t="s">
        <v>101</v>
      </c>
      <c r="E87" s="78" t="s">
        <v>101</v>
      </c>
      <c r="F87" s="78">
        <f>F82-F84+F83</f>
        <v>0</v>
      </c>
      <c r="G87" s="78">
        <f>G82-G84+G83</f>
        <v>0</v>
      </c>
      <c r="H87" s="78">
        <f t="shared" ref="H87:T87" si="30">H82-H84+H83</f>
        <v>0</v>
      </c>
      <c r="I87" s="78">
        <f t="shared" si="30"/>
        <v>0</v>
      </c>
      <c r="J87" s="78">
        <f t="shared" si="30"/>
        <v>0</v>
      </c>
      <c r="K87" s="78">
        <f t="shared" si="30"/>
        <v>0</v>
      </c>
      <c r="L87" s="78">
        <f t="shared" si="30"/>
        <v>0</v>
      </c>
      <c r="M87" s="78">
        <f t="shared" si="30"/>
        <v>0</v>
      </c>
      <c r="N87" s="78">
        <f t="shared" si="30"/>
        <v>0</v>
      </c>
      <c r="O87" s="78">
        <f t="shared" si="30"/>
        <v>0</v>
      </c>
      <c r="P87" s="78">
        <f t="shared" si="30"/>
        <v>0</v>
      </c>
      <c r="Q87" s="78">
        <f t="shared" si="30"/>
        <v>0</v>
      </c>
      <c r="R87" s="78">
        <f t="shared" si="30"/>
        <v>0</v>
      </c>
      <c r="S87" s="78">
        <f t="shared" si="30"/>
        <v>0</v>
      </c>
      <c r="T87" s="78">
        <f t="shared" si="30"/>
        <v>0</v>
      </c>
      <c r="U87" s="19"/>
      <c r="V87" s="19"/>
      <c r="W87" s="19"/>
      <c r="X87" s="19"/>
      <c r="Y87" s="19"/>
      <c r="Z87" s="19"/>
      <c r="AA87" s="19"/>
      <c r="AB87" s="19"/>
      <c r="AC87" s="19"/>
      <c r="AD87" s="19"/>
    </row>
    <row r="88" spans="2:30">
      <c r="B88" s="129" t="s">
        <v>51</v>
      </c>
      <c r="C88" s="130" t="s">
        <v>303</v>
      </c>
      <c r="D88" s="144">
        <f>'4. Waloryzacja'!E14+$D$53</f>
        <v>1.0349999999999999</v>
      </c>
      <c r="E88" s="78" t="s">
        <v>101</v>
      </c>
      <c r="F88" s="144">
        <f>'4. Waloryzacja'!E14+$D$53</f>
        <v>1.0349999999999999</v>
      </c>
      <c r="G88" s="144">
        <f>'4. Waloryzacja'!F14+$D$53</f>
        <v>7.7000000000000013E-2</v>
      </c>
      <c r="H88" s="144">
        <f>'4. Waloryzacja'!G14+$D$53</f>
        <v>7.5000000000000011E-2</v>
      </c>
      <c r="I88" s="144">
        <f>'4. Waloryzacja'!H14+$D$53</f>
        <v>7.5000000000000011E-2</v>
      </c>
      <c r="J88" s="144">
        <f>'4. Waloryzacja'!I14+$D$53</f>
        <v>7.5000000000000011E-2</v>
      </c>
      <c r="K88" s="144">
        <f>'4. Waloryzacja'!J14+$D$53</f>
        <v>7.5000000000000011E-2</v>
      </c>
      <c r="L88" s="144">
        <f>'4. Waloryzacja'!K14+$D$53</f>
        <v>7.5000000000000011E-2</v>
      </c>
      <c r="M88" s="144">
        <f>'4. Waloryzacja'!L14+$D$53</f>
        <v>7.5000000000000011E-2</v>
      </c>
      <c r="N88" s="144">
        <f>'4. Waloryzacja'!M14+$D$53</f>
        <v>7.5000000000000011E-2</v>
      </c>
      <c r="O88" s="144">
        <f>'4. Waloryzacja'!N14+$D$53</f>
        <v>7.5000000000000011E-2</v>
      </c>
      <c r="P88" s="144">
        <f>'4. Waloryzacja'!O14+$D$53</f>
        <v>7.5000000000000011E-2</v>
      </c>
      <c r="Q88" s="144">
        <f>'4. Waloryzacja'!P14+$D$53</f>
        <v>7.5000000000000011E-2</v>
      </c>
      <c r="R88" s="144">
        <f>'4. Waloryzacja'!Q14+$D$53</f>
        <v>7.5000000000000011E-2</v>
      </c>
      <c r="S88" s="144">
        <f>'4. Waloryzacja'!R14+$D$53</f>
        <v>7.5000000000000011E-2</v>
      </c>
      <c r="T88" s="144">
        <f>'4. Waloryzacja'!S14+$D$53</f>
        <v>7.5000000000000011E-2</v>
      </c>
      <c r="U88" s="19"/>
      <c r="V88" s="19"/>
      <c r="W88" s="19"/>
      <c r="X88" s="19"/>
      <c r="Y88" s="19"/>
      <c r="Z88" s="19"/>
      <c r="AA88" s="19"/>
      <c r="AB88" s="19"/>
      <c r="AC88" s="19"/>
      <c r="AD88" s="19"/>
    </row>
    <row r="89" spans="2:30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19"/>
      <c r="V89" s="19"/>
      <c r="W89" s="19"/>
      <c r="X89" s="19"/>
      <c r="Y89" s="19"/>
      <c r="Z89" s="19"/>
      <c r="AA89" s="19"/>
      <c r="AB89" s="19"/>
      <c r="AC89" s="19"/>
      <c r="AD89" s="19"/>
    </row>
    <row r="90" spans="2:30">
      <c r="B90" s="45" t="s">
        <v>55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19"/>
      <c r="V90" s="19"/>
      <c r="W90" s="19"/>
      <c r="X90" s="19"/>
      <c r="Y90" s="19"/>
      <c r="Z90" s="19"/>
      <c r="AA90" s="19"/>
      <c r="AB90" s="19"/>
      <c r="AC90" s="19"/>
      <c r="AD90" s="19"/>
    </row>
    <row r="91" spans="2:30">
      <c r="B91" s="400" t="s">
        <v>139</v>
      </c>
      <c r="C91" s="402"/>
      <c r="D91" s="122"/>
      <c r="E91" s="122" t="s">
        <v>91</v>
      </c>
      <c r="F91" s="122">
        <f t="shared" ref="F91:T91" si="31">F81</f>
        <v>0</v>
      </c>
      <c r="G91" s="122">
        <f t="shared" si="31"/>
        <v>0</v>
      </c>
      <c r="H91" s="122">
        <f t="shared" si="31"/>
        <v>0</v>
      </c>
      <c r="I91" s="122">
        <f t="shared" si="31"/>
        <v>0</v>
      </c>
      <c r="J91" s="122">
        <f t="shared" si="31"/>
        <v>0</v>
      </c>
      <c r="K91" s="122">
        <f t="shared" si="31"/>
        <v>0</v>
      </c>
      <c r="L91" s="122">
        <f t="shared" si="31"/>
        <v>0</v>
      </c>
      <c r="M91" s="122">
        <f t="shared" si="31"/>
        <v>0</v>
      </c>
      <c r="N91" s="122">
        <f t="shared" si="31"/>
        <v>0</v>
      </c>
      <c r="O91" s="122">
        <f t="shared" si="31"/>
        <v>0</v>
      </c>
      <c r="P91" s="122">
        <f t="shared" si="31"/>
        <v>0</v>
      </c>
      <c r="Q91" s="122">
        <f t="shared" si="31"/>
        <v>0</v>
      </c>
      <c r="R91" s="122">
        <f t="shared" si="31"/>
        <v>0</v>
      </c>
      <c r="S91" s="122">
        <f t="shared" si="31"/>
        <v>0</v>
      </c>
      <c r="T91" s="122">
        <f t="shared" si="31"/>
        <v>0</v>
      </c>
      <c r="U91" s="19"/>
      <c r="V91" s="19"/>
      <c r="W91" s="19"/>
      <c r="X91" s="19"/>
      <c r="Y91" s="19"/>
      <c r="Z91" s="19"/>
      <c r="AA91" s="19"/>
      <c r="AB91" s="19"/>
      <c r="AC91" s="19"/>
      <c r="AD91" s="19"/>
    </row>
    <row r="92" spans="2:30">
      <c r="B92" s="129" t="s">
        <v>21</v>
      </c>
      <c r="C92" s="130" t="s">
        <v>284</v>
      </c>
      <c r="D92" s="78" t="s">
        <v>101</v>
      </c>
      <c r="E92" s="78" t="s">
        <v>101</v>
      </c>
      <c r="F92" s="78">
        <v>0</v>
      </c>
      <c r="G92" s="78">
        <f t="shared" ref="G92:T92" si="32">F96</f>
        <v>0</v>
      </c>
      <c r="H92" s="78">
        <f t="shared" si="32"/>
        <v>0</v>
      </c>
      <c r="I92" s="78">
        <f t="shared" si="32"/>
        <v>0</v>
      </c>
      <c r="J92" s="78">
        <f t="shared" si="32"/>
        <v>0</v>
      </c>
      <c r="K92" s="78">
        <f t="shared" si="32"/>
        <v>0</v>
      </c>
      <c r="L92" s="78">
        <f t="shared" si="32"/>
        <v>0</v>
      </c>
      <c r="M92" s="78">
        <f t="shared" si="32"/>
        <v>0</v>
      </c>
      <c r="N92" s="78">
        <f t="shared" si="32"/>
        <v>0</v>
      </c>
      <c r="O92" s="78">
        <f t="shared" si="32"/>
        <v>0</v>
      </c>
      <c r="P92" s="78">
        <f t="shared" si="32"/>
        <v>0</v>
      </c>
      <c r="Q92" s="78">
        <f t="shared" si="32"/>
        <v>0</v>
      </c>
      <c r="R92" s="78">
        <f t="shared" si="32"/>
        <v>0</v>
      </c>
      <c r="S92" s="78">
        <f t="shared" si="32"/>
        <v>0</v>
      </c>
      <c r="T92" s="78">
        <f t="shared" si="32"/>
        <v>0</v>
      </c>
      <c r="U92" s="19"/>
      <c r="V92" s="19"/>
      <c r="W92" s="19"/>
      <c r="X92" s="19"/>
      <c r="Y92" s="19"/>
      <c r="Z92" s="19"/>
      <c r="AA92" s="19"/>
      <c r="AB92" s="19"/>
      <c r="AC92" s="19"/>
      <c r="AD92" s="19"/>
    </row>
    <row r="93" spans="2:30">
      <c r="B93" s="129" t="s">
        <v>16</v>
      </c>
      <c r="C93" s="130" t="s">
        <v>336</v>
      </c>
      <c r="D93" s="141" t="s">
        <v>101</v>
      </c>
      <c r="E93" s="142">
        <f>SUM(F93:AD93)</f>
        <v>0</v>
      </c>
      <c r="F93" s="78">
        <f t="shared" ref="F93:T93" si="33">F46-F63-F73</f>
        <v>0</v>
      </c>
      <c r="G93" s="78">
        <f t="shared" si="33"/>
        <v>0</v>
      </c>
      <c r="H93" s="78">
        <f t="shared" si="33"/>
        <v>0</v>
      </c>
      <c r="I93" s="78">
        <f t="shared" si="33"/>
        <v>0</v>
      </c>
      <c r="J93" s="78">
        <f t="shared" si="33"/>
        <v>0</v>
      </c>
      <c r="K93" s="78">
        <f t="shared" si="33"/>
        <v>0</v>
      </c>
      <c r="L93" s="78">
        <f t="shared" si="33"/>
        <v>0</v>
      </c>
      <c r="M93" s="78">
        <f t="shared" si="33"/>
        <v>0</v>
      </c>
      <c r="N93" s="78">
        <f t="shared" si="33"/>
        <v>0</v>
      </c>
      <c r="O93" s="78">
        <f t="shared" si="33"/>
        <v>0</v>
      </c>
      <c r="P93" s="78">
        <f t="shared" si="33"/>
        <v>0</v>
      </c>
      <c r="Q93" s="78">
        <f t="shared" si="33"/>
        <v>0</v>
      </c>
      <c r="R93" s="78">
        <f t="shared" si="33"/>
        <v>0</v>
      </c>
      <c r="S93" s="78">
        <f t="shared" si="33"/>
        <v>0</v>
      </c>
      <c r="T93" s="78">
        <f t="shared" si="33"/>
        <v>0</v>
      </c>
      <c r="U93" s="19"/>
      <c r="V93" s="19"/>
      <c r="W93" s="19"/>
      <c r="X93" s="19"/>
      <c r="Y93" s="19"/>
      <c r="Z93" s="19"/>
      <c r="AA93" s="19"/>
      <c r="AB93" s="19"/>
      <c r="AC93" s="19"/>
      <c r="AD93" s="19"/>
    </row>
    <row r="94" spans="2:30">
      <c r="B94" s="129" t="s">
        <v>29</v>
      </c>
      <c r="C94" s="130" t="s">
        <v>335</v>
      </c>
      <c r="D94" s="143" t="s">
        <v>101</v>
      </c>
      <c r="E94" s="142">
        <f>SUM(F94:AD94)</f>
        <v>0</v>
      </c>
      <c r="F94" s="78">
        <f>IF(F2&lt;'3. Założenia'!$C$48,0,IF(($E$93/$D$10*F6)&gt;E96,E96,ROUNDUP($E$93/$D$10*F6,0)))</f>
        <v>0</v>
      </c>
      <c r="G94" s="78">
        <f>IF(G2&lt;'3. Założenia'!$C$48,0,IF(($E$93/$D$10*G6)&gt;F96,F96,ROUNDUP($E$93/$D$10*G6,0)))</f>
        <v>0</v>
      </c>
      <c r="H94" s="78">
        <f>IF(H2&lt;'3. Założenia'!$C$48,0,IF(($E$93/$D$10*H6)&gt;G96,G96,ROUNDUP($E$93/$D$10*H6,0)))</f>
        <v>0</v>
      </c>
      <c r="I94" s="78">
        <f>IF(I2&lt;'3. Założenia'!$C$48,0,IF(($E$93/$D$10*I6)&gt;H96,H96,ROUNDUP($E$93/$D$10*I6,0)))</f>
        <v>0</v>
      </c>
      <c r="J94" s="78">
        <f>IF(J2&lt;'3. Założenia'!$C$48,0,IF(($E$93/$D$10*J6)&gt;I96,I96,ROUNDUP($E$93/$D$10*J6,0)))</f>
        <v>0</v>
      </c>
      <c r="K94" s="78">
        <f>IF(K2&lt;'3. Założenia'!$C$48,0,IF(($E$93/$D$10*K6)&gt;J96,J96,ROUNDUP($E$93/$D$10*K6,0)))</f>
        <v>0</v>
      </c>
      <c r="L94" s="78">
        <f>IF(L2&lt;'3. Założenia'!$C$48,0,IF(($E$93/$D$10*L6)&gt;K96,K96,ROUNDUP($E$93/$D$10*L6,0)))</f>
        <v>0</v>
      </c>
      <c r="M94" s="78">
        <f>IF(M2&lt;'3. Założenia'!$C$48,0,IF(($E$93/$D$10*M6)&gt;L96,L96,ROUNDUP($E$93/$D$10*M6,0)))</f>
        <v>0</v>
      </c>
      <c r="N94" s="78">
        <f>IF(N2&lt;'3. Założenia'!$C$48,0,IF(($E$93/$D$10*N6)&gt;M96,M96,ROUNDUP($E$93/$D$10*N6,0)))</f>
        <v>0</v>
      </c>
      <c r="O94" s="78">
        <f>IF(O2&lt;'3. Założenia'!$C$48,0,IF(($E$93/$D$10*O6)&gt;N96,N96,ROUNDUP($E$93/$D$10*O6,0)))</f>
        <v>0</v>
      </c>
      <c r="P94" s="78">
        <f>IF(P2&lt;'3. Założenia'!$C$48,0,IF(($E$93/$D$10*P6)&gt;O96,O96,ROUNDUP($E$93/$D$10*P6,0)))</f>
        <v>0</v>
      </c>
      <c r="Q94" s="78">
        <f>IF(Q2&lt;'3. Założenia'!$C$48,0,IF(($E$93/$D$10*Q6)&gt;P96,P96,ROUNDUP($E$93/$D$10*Q6,0)))</f>
        <v>0</v>
      </c>
      <c r="R94" s="78">
        <f>IF(R2&lt;'3. Założenia'!$C$48,0,IF(($E$93/$D$10*R6)&gt;Q96,Q96,ROUNDUP($E$93/$D$10*R6,0)))</f>
        <v>0</v>
      </c>
      <c r="S94" s="78">
        <f>IF(S2&lt;'3. Założenia'!$C$48,0,IF(($E$93/$D$10*S6)&gt;R96,R96,ROUNDUP($E$93/$D$10*S6,0)))</f>
        <v>0</v>
      </c>
      <c r="T94" s="78">
        <f>IF(T2&lt;'3. Założenia'!$C$48,0,IF(($E$93/$D$10*T6)&gt;S96,S96,ROUNDUP($E$93/$D$10*T6,0)))</f>
        <v>0</v>
      </c>
      <c r="U94" s="19"/>
      <c r="V94" s="19"/>
      <c r="W94" s="19"/>
      <c r="X94" s="19"/>
      <c r="Y94" s="19"/>
      <c r="Z94" s="19"/>
      <c r="AA94" s="19"/>
      <c r="AB94" s="19"/>
      <c r="AC94" s="19"/>
      <c r="AD94" s="19"/>
    </row>
    <row r="95" spans="2:30">
      <c r="B95" s="129" t="s">
        <v>31</v>
      </c>
      <c r="C95" s="130" t="s">
        <v>337</v>
      </c>
      <c r="D95" s="141" t="s">
        <v>101</v>
      </c>
      <c r="E95" s="142">
        <f>SUM(F95:AD95)</f>
        <v>0</v>
      </c>
      <c r="F95" s="78">
        <f>IF(F5&gt;0,ROUND(F96/2*F97,0),0)</f>
        <v>0</v>
      </c>
      <c r="G95" s="78">
        <f>IF(G5&gt;0,ROUND((G96+F96)/2*G97,0),0)</f>
        <v>0</v>
      </c>
      <c r="H95" s="78">
        <f t="shared" ref="H95:T95" si="34">IF(H5&gt;0,ROUND((H96+G96)/2*H97,0),0)</f>
        <v>0</v>
      </c>
      <c r="I95" s="78">
        <f t="shared" si="34"/>
        <v>0</v>
      </c>
      <c r="J95" s="78">
        <f t="shared" si="34"/>
        <v>0</v>
      </c>
      <c r="K95" s="78">
        <f t="shared" si="34"/>
        <v>0</v>
      </c>
      <c r="L95" s="78">
        <f t="shared" si="34"/>
        <v>0</v>
      </c>
      <c r="M95" s="78">
        <f t="shared" si="34"/>
        <v>0</v>
      </c>
      <c r="N95" s="78">
        <f t="shared" si="34"/>
        <v>0</v>
      </c>
      <c r="O95" s="78">
        <f t="shared" si="34"/>
        <v>0</v>
      </c>
      <c r="P95" s="78">
        <f t="shared" si="34"/>
        <v>0</v>
      </c>
      <c r="Q95" s="78">
        <f t="shared" si="34"/>
        <v>0</v>
      </c>
      <c r="R95" s="78">
        <f t="shared" si="34"/>
        <v>0</v>
      </c>
      <c r="S95" s="78">
        <f t="shared" si="34"/>
        <v>0</v>
      </c>
      <c r="T95" s="78">
        <f t="shared" si="34"/>
        <v>0</v>
      </c>
      <c r="U95" s="19"/>
      <c r="V95" s="19"/>
      <c r="W95" s="19"/>
      <c r="X95" s="19"/>
      <c r="Y95" s="19"/>
      <c r="Z95" s="19"/>
      <c r="AA95" s="19"/>
      <c r="AB95" s="19"/>
      <c r="AC95" s="19"/>
      <c r="AD95" s="19"/>
    </row>
    <row r="96" spans="2:30">
      <c r="B96" s="129" t="s">
        <v>50</v>
      </c>
      <c r="C96" s="130" t="s">
        <v>286</v>
      </c>
      <c r="D96" s="144" t="s">
        <v>101</v>
      </c>
      <c r="E96" s="78" t="s">
        <v>101</v>
      </c>
      <c r="F96" s="78">
        <f t="shared" ref="F96:T96" si="35">F92-F94+F93</f>
        <v>0</v>
      </c>
      <c r="G96" s="78">
        <f t="shared" si="35"/>
        <v>0</v>
      </c>
      <c r="H96" s="78">
        <f t="shared" si="35"/>
        <v>0</v>
      </c>
      <c r="I96" s="78">
        <f t="shared" si="35"/>
        <v>0</v>
      </c>
      <c r="J96" s="78">
        <f t="shared" si="35"/>
        <v>0</v>
      </c>
      <c r="K96" s="78">
        <f t="shared" si="35"/>
        <v>0</v>
      </c>
      <c r="L96" s="78">
        <f t="shared" si="35"/>
        <v>0</v>
      </c>
      <c r="M96" s="78">
        <f t="shared" si="35"/>
        <v>0</v>
      </c>
      <c r="N96" s="78">
        <f t="shared" si="35"/>
        <v>0</v>
      </c>
      <c r="O96" s="78">
        <f t="shared" si="35"/>
        <v>0</v>
      </c>
      <c r="P96" s="78">
        <f t="shared" si="35"/>
        <v>0</v>
      </c>
      <c r="Q96" s="78">
        <f t="shared" si="35"/>
        <v>0</v>
      </c>
      <c r="R96" s="78">
        <f t="shared" si="35"/>
        <v>0</v>
      </c>
      <c r="S96" s="78">
        <f t="shared" si="35"/>
        <v>0</v>
      </c>
      <c r="T96" s="78">
        <f t="shared" si="35"/>
        <v>0</v>
      </c>
      <c r="U96" s="19"/>
      <c r="V96" s="19"/>
      <c r="W96" s="19"/>
      <c r="X96" s="19"/>
      <c r="Y96" s="19"/>
      <c r="Z96" s="19"/>
      <c r="AA96" s="19"/>
      <c r="AB96" s="19"/>
      <c r="AC96" s="19"/>
      <c r="AD96" s="19"/>
    </row>
    <row r="97" spans="1:30">
      <c r="B97" s="129" t="s">
        <v>60</v>
      </c>
      <c r="C97" s="130" t="s">
        <v>303</v>
      </c>
      <c r="D97" s="144">
        <f>'4. Waloryzacja'!E14+$D$55</f>
        <v>1.05</v>
      </c>
      <c r="E97" s="78" t="s">
        <v>101</v>
      </c>
      <c r="F97" s="144">
        <f>'4. Waloryzacja'!E14+$D$55</f>
        <v>1.05</v>
      </c>
      <c r="G97" s="144">
        <f>'4. Waloryzacja'!F14+$D$55</f>
        <v>9.1999999999999998E-2</v>
      </c>
      <c r="H97" s="144">
        <f>'4. Waloryzacja'!G14+$D$55</f>
        <v>0.09</v>
      </c>
      <c r="I97" s="144">
        <f>'4. Waloryzacja'!H14+$D$55</f>
        <v>0.09</v>
      </c>
      <c r="J97" s="144">
        <f>'4. Waloryzacja'!I14+$D$55</f>
        <v>0.09</v>
      </c>
      <c r="K97" s="144">
        <f>'4. Waloryzacja'!J14+$D$55</f>
        <v>0.09</v>
      </c>
      <c r="L97" s="144">
        <f>'4. Waloryzacja'!K14+$D$55</f>
        <v>0.09</v>
      </c>
      <c r="M97" s="144">
        <f>'4. Waloryzacja'!L14+$D$55</f>
        <v>0.09</v>
      </c>
      <c r="N97" s="144">
        <f>'4. Waloryzacja'!M14+$D$55</f>
        <v>0.09</v>
      </c>
      <c r="O97" s="144">
        <f>'4. Waloryzacja'!N14+$D$55</f>
        <v>0.09</v>
      </c>
      <c r="P97" s="144">
        <f>'4. Waloryzacja'!O14+$D$55</f>
        <v>0.09</v>
      </c>
      <c r="Q97" s="144">
        <f>'4. Waloryzacja'!P14+$D$55</f>
        <v>0.09</v>
      </c>
      <c r="R97" s="144">
        <f>'4. Waloryzacja'!Q14+$D$55</f>
        <v>0.09</v>
      </c>
      <c r="S97" s="144">
        <f>'4. Waloryzacja'!R14+$D$55</f>
        <v>0.09</v>
      </c>
      <c r="T97" s="144">
        <f>'4. Waloryzacja'!S14+$D$55</f>
        <v>0.09</v>
      </c>
      <c r="U97" s="19"/>
      <c r="V97" s="19"/>
      <c r="W97" s="19"/>
      <c r="X97" s="19"/>
      <c r="Y97" s="19"/>
      <c r="Z97" s="19"/>
      <c r="AA97" s="19"/>
      <c r="AB97" s="19"/>
      <c r="AC97" s="19"/>
      <c r="AD97" s="19"/>
    </row>
    <row r="98" spans="1:30">
      <c r="A98" s="113"/>
      <c r="B98" s="113"/>
      <c r="C98" s="113"/>
      <c r="D98" s="113"/>
      <c r="E98" s="113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9"/>
      <c r="V98" s="19"/>
      <c r="W98" s="19"/>
      <c r="X98" s="19"/>
      <c r="Y98" s="19"/>
      <c r="Z98" s="19"/>
      <c r="AA98" s="19"/>
      <c r="AB98" s="19"/>
      <c r="AC98" s="19"/>
      <c r="AD98" s="19"/>
    </row>
    <row r="99" spans="1:30">
      <c r="B99" s="45" t="s">
        <v>309</v>
      </c>
      <c r="C99" s="26"/>
      <c r="D99" s="41"/>
      <c r="E99" s="41"/>
      <c r="F99" s="46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19"/>
      <c r="V99" s="19"/>
      <c r="W99" s="19"/>
      <c r="X99" s="19"/>
      <c r="Y99" s="19"/>
      <c r="Z99" s="19"/>
      <c r="AA99" s="19"/>
      <c r="AB99" s="19"/>
      <c r="AC99" s="19"/>
      <c r="AD99" s="19"/>
    </row>
    <row r="100" spans="1:30">
      <c r="B100" s="400" t="s">
        <v>139</v>
      </c>
      <c r="C100" s="402"/>
      <c r="D100" s="33" t="s">
        <v>90</v>
      </c>
      <c r="E100" s="63" t="s">
        <v>91</v>
      </c>
      <c r="F100" s="63">
        <f>F91</f>
        <v>0</v>
      </c>
      <c r="G100" s="63">
        <f t="shared" ref="G100:T100" si="36">G61</f>
        <v>0</v>
      </c>
      <c r="H100" s="63">
        <f t="shared" si="36"/>
        <v>0</v>
      </c>
      <c r="I100" s="63">
        <f t="shared" si="36"/>
        <v>0</v>
      </c>
      <c r="J100" s="63">
        <f t="shared" si="36"/>
        <v>0</v>
      </c>
      <c r="K100" s="63">
        <f t="shared" si="36"/>
        <v>0</v>
      </c>
      <c r="L100" s="63">
        <f t="shared" si="36"/>
        <v>0</v>
      </c>
      <c r="M100" s="63">
        <f t="shared" si="36"/>
        <v>0</v>
      </c>
      <c r="N100" s="63">
        <f t="shared" si="36"/>
        <v>0</v>
      </c>
      <c r="O100" s="63">
        <f t="shared" si="36"/>
        <v>0</v>
      </c>
      <c r="P100" s="63">
        <f t="shared" si="36"/>
        <v>0</v>
      </c>
      <c r="Q100" s="63">
        <f t="shared" si="36"/>
        <v>0</v>
      </c>
      <c r="R100" s="63">
        <f t="shared" si="36"/>
        <v>0</v>
      </c>
      <c r="S100" s="63">
        <f t="shared" si="36"/>
        <v>0</v>
      </c>
      <c r="T100" s="63">
        <f t="shared" si="36"/>
        <v>0</v>
      </c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</row>
    <row r="101" spans="1:30">
      <c r="B101" s="39" t="s">
        <v>21</v>
      </c>
      <c r="C101" s="28" t="s">
        <v>277</v>
      </c>
      <c r="D101" s="38" t="s">
        <v>164</v>
      </c>
      <c r="E101" s="140">
        <f>SUM(F101:AD101)</f>
        <v>0</v>
      </c>
      <c r="F101" s="78">
        <f>IF(F6&gt;0,'6b. Plan kosztów i oszczędności'!F23,0)</f>
        <v>0</v>
      </c>
      <c r="G101" s="78">
        <f>IF(G6&gt;0,'6b. Plan kosztów i oszczędności'!G23,0)</f>
        <v>0</v>
      </c>
      <c r="H101" s="78">
        <f>IF(H6&gt;0,'6b. Plan kosztów i oszczędności'!H23,0)</f>
        <v>0</v>
      </c>
      <c r="I101" s="78">
        <f>IF(I6&gt;0,'6b. Plan kosztów i oszczędności'!I23,0)</f>
        <v>0</v>
      </c>
      <c r="J101" s="78">
        <f>IF(J6&gt;0,'6b. Plan kosztów i oszczędności'!J23,0)</f>
        <v>0</v>
      </c>
      <c r="K101" s="78">
        <f>IF(K6&gt;0,'6b. Plan kosztów i oszczędności'!K23,0)</f>
        <v>0</v>
      </c>
      <c r="L101" s="78">
        <f>IF(L6&gt;0,'6b. Plan kosztów i oszczędności'!L23,0)</f>
        <v>0</v>
      </c>
      <c r="M101" s="78">
        <f>IF(M6&gt;0,'6b. Plan kosztów i oszczędności'!M23,0)</f>
        <v>0</v>
      </c>
      <c r="N101" s="78">
        <f>IF(N6&gt;0,'6b. Plan kosztów i oszczędności'!N23,0)</f>
        <v>0</v>
      </c>
      <c r="O101" s="78">
        <f>IF(O6&gt;0,'6b. Plan kosztów i oszczędności'!O23,0)</f>
        <v>0</v>
      </c>
      <c r="P101" s="78">
        <f>IF(P6&gt;0,'6b. Plan kosztów i oszczędności'!P23,0)</f>
        <v>0</v>
      </c>
      <c r="Q101" s="78">
        <f>IF(Q6&gt;0,'6b. Plan kosztów i oszczędności'!Q23,0)</f>
        <v>0</v>
      </c>
      <c r="R101" s="78">
        <f>IF(R6&gt;0,'6b. Plan kosztów i oszczędności'!R23,0)</f>
        <v>0</v>
      </c>
      <c r="S101" s="78">
        <f>IF(S6&gt;0,'6b. Plan kosztów i oszczędności'!S23,0)</f>
        <v>0</v>
      </c>
      <c r="T101" s="78">
        <f>IF(T6&gt;0,'6b. Plan kosztów i oszczędności'!T23,0)</f>
        <v>0</v>
      </c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</row>
    <row r="102" spans="1:30">
      <c r="B102" s="39" t="s">
        <v>16</v>
      </c>
      <c r="C102" s="28" t="s">
        <v>278</v>
      </c>
      <c r="D102" s="38" t="s">
        <v>164</v>
      </c>
      <c r="E102" s="140">
        <f>SUM(F102:AD102)</f>
        <v>0</v>
      </c>
      <c r="F102" s="78">
        <f>IF(F6&gt;0,'6b. Plan kosztów i oszczędności'!F12-'6b. Plan kosztów i oszczędności'!F23,0)</f>
        <v>0</v>
      </c>
      <c r="G102" s="78">
        <f>IF(G6&gt;0,'6b. Plan kosztów i oszczędności'!G12-'6b. Plan kosztów i oszczędności'!G23,0)</f>
        <v>0</v>
      </c>
      <c r="H102" s="78">
        <f>IF(H6&gt;0,'6b. Plan kosztów i oszczędności'!H12-'6b. Plan kosztów i oszczędności'!H23,0)</f>
        <v>0</v>
      </c>
      <c r="I102" s="78">
        <f>IF(I6&gt;0,'6b. Plan kosztów i oszczędności'!I12-'6b. Plan kosztów i oszczędności'!I23,0)</f>
        <v>0</v>
      </c>
      <c r="J102" s="78">
        <f>IF(J6&gt;0,'6b. Plan kosztów i oszczędności'!J12-'6b. Plan kosztów i oszczędności'!J23,0)</f>
        <v>0</v>
      </c>
      <c r="K102" s="78">
        <f>IF(K6&gt;0,'6b. Plan kosztów i oszczędności'!K12-'6b. Plan kosztów i oszczędności'!K23,0)</f>
        <v>0</v>
      </c>
      <c r="L102" s="78">
        <f>IF(L6&gt;0,'6b. Plan kosztów i oszczędności'!L12-'6b. Plan kosztów i oszczędności'!L23,0)</f>
        <v>0</v>
      </c>
      <c r="M102" s="78">
        <f>IF(M6&gt;0,'6b. Plan kosztów i oszczędności'!M12-'6b. Plan kosztów i oszczędności'!M23,0)</f>
        <v>0</v>
      </c>
      <c r="N102" s="78">
        <f>IF(N6&gt;0,'6b. Plan kosztów i oszczędności'!N12-'6b. Plan kosztów i oszczędności'!N23,0)</f>
        <v>0</v>
      </c>
      <c r="O102" s="78">
        <f>IF(O6&gt;0,'6b. Plan kosztów i oszczędności'!O12-'6b. Plan kosztów i oszczędności'!O23,0)</f>
        <v>0</v>
      </c>
      <c r="P102" s="78">
        <f>IF(P6&gt;0,'6b. Plan kosztów i oszczędności'!P12-'6b. Plan kosztów i oszczędności'!P23,0)</f>
        <v>0</v>
      </c>
      <c r="Q102" s="78">
        <f>IF(Q6&gt;0,'6b. Plan kosztów i oszczędności'!Q12-'6b. Plan kosztów i oszczędności'!Q23,0)</f>
        <v>0</v>
      </c>
      <c r="R102" s="78">
        <f>IF(R6&gt;0,'6b. Plan kosztów i oszczędności'!R12-'6b. Plan kosztów i oszczędności'!R23,0)</f>
        <v>0</v>
      </c>
      <c r="S102" s="78">
        <f>IF(S6&gt;0,'6b. Plan kosztów i oszczędności'!S12-'6b. Plan kosztów i oszczędności'!S23,0)</f>
        <v>0</v>
      </c>
      <c r="T102" s="78">
        <f>IF(T6&gt;0,'6b. Plan kosztów i oszczędności'!T12-'6b. Plan kosztów i oszczędności'!T23,0)</f>
        <v>0</v>
      </c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</row>
    <row r="103" spans="1:30">
      <c r="B103" s="39" t="s">
        <v>29</v>
      </c>
      <c r="C103" s="28" t="s">
        <v>310</v>
      </c>
      <c r="D103" s="38" t="s">
        <v>164</v>
      </c>
      <c r="E103" s="140">
        <f>SUM(F103:AD103)</f>
        <v>0</v>
      </c>
      <c r="F103" s="78">
        <f>F101+F102</f>
        <v>0</v>
      </c>
      <c r="G103" s="78">
        <f t="shared" ref="G103:T103" si="37">G101+G102</f>
        <v>0</v>
      </c>
      <c r="H103" s="78">
        <f t="shared" si="37"/>
        <v>0</v>
      </c>
      <c r="I103" s="78">
        <f t="shared" si="37"/>
        <v>0</v>
      </c>
      <c r="J103" s="78">
        <f t="shared" si="37"/>
        <v>0</v>
      </c>
      <c r="K103" s="78">
        <f t="shared" si="37"/>
        <v>0</v>
      </c>
      <c r="L103" s="78">
        <f t="shared" si="37"/>
        <v>0</v>
      </c>
      <c r="M103" s="78">
        <f t="shared" si="37"/>
        <v>0</v>
      </c>
      <c r="N103" s="78">
        <f t="shared" si="37"/>
        <v>0</v>
      </c>
      <c r="O103" s="78">
        <f t="shared" si="37"/>
        <v>0</v>
      </c>
      <c r="P103" s="78">
        <f t="shared" si="37"/>
        <v>0</v>
      </c>
      <c r="Q103" s="78">
        <f t="shared" si="37"/>
        <v>0</v>
      </c>
      <c r="R103" s="78">
        <f t="shared" si="37"/>
        <v>0</v>
      </c>
      <c r="S103" s="78">
        <f t="shared" si="37"/>
        <v>0</v>
      </c>
      <c r="T103" s="78">
        <f t="shared" si="37"/>
        <v>0</v>
      </c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</row>
    <row r="104" spans="1:30"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</row>
    <row r="105" spans="1:30">
      <c r="B105" s="45" t="s">
        <v>534</v>
      </c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</row>
    <row r="106" spans="1:30">
      <c r="B106" s="400"/>
      <c r="C106" s="402" t="s">
        <v>395</v>
      </c>
      <c r="D106" s="33" t="s">
        <v>90</v>
      </c>
      <c r="E106" s="259" t="s">
        <v>91</v>
      </c>
      <c r="F106" s="259">
        <f>F100</f>
        <v>0</v>
      </c>
      <c r="G106" s="259">
        <f t="shared" ref="G106:T106" si="38">G100</f>
        <v>0</v>
      </c>
      <c r="H106" s="259">
        <f t="shared" si="38"/>
        <v>0</v>
      </c>
      <c r="I106" s="259">
        <f t="shared" si="38"/>
        <v>0</v>
      </c>
      <c r="J106" s="259">
        <f t="shared" si="38"/>
        <v>0</v>
      </c>
      <c r="K106" s="259">
        <f t="shared" si="38"/>
        <v>0</v>
      </c>
      <c r="L106" s="259">
        <f t="shared" si="38"/>
        <v>0</v>
      </c>
      <c r="M106" s="259">
        <f t="shared" si="38"/>
        <v>0</v>
      </c>
      <c r="N106" s="259">
        <f t="shared" si="38"/>
        <v>0</v>
      </c>
      <c r="O106" s="259">
        <f t="shared" si="38"/>
        <v>0</v>
      </c>
      <c r="P106" s="259">
        <f t="shared" si="38"/>
        <v>0</v>
      </c>
      <c r="Q106" s="259">
        <f t="shared" si="38"/>
        <v>0</v>
      </c>
      <c r="R106" s="259">
        <f t="shared" si="38"/>
        <v>0</v>
      </c>
      <c r="S106" s="259">
        <f t="shared" si="38"/>
        <v>0</v>
      </c>
      <c r="T106" s="259">
        <f t="shared" si="38"/>
        <v>0</v>
      </c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</row>
    <row r="107" spans="1:30">
      <c r="B107" s="129"/>
      <c r="C107" s="260" t="s">
        <v>396</v>
      </c>
      <c r="D107" s="38" t="s">
        <v>164</v>
      </c>
      <c r="E107" s="261">
        <f t="shared" ref="E107:T107" si="39">E108+E114+E117</f>
        <v>0</v>
      </c>
      <c r="F107" s="261">
        <f t="shared" si="39"/>
        <v>0</v>
      </c>
      <c r="G107" s="261">
        <f t="shared" si="39"/>
        <v>0</v>
      </c>
      <c r="H107" s="261">
        <f t="shared" si="39"/>
        <v>0</v>
      </c>
      <c r="I107" s="261">
        <f t="shared" si="39"/>
        <v>0</v>
      </c>
      <c r="J107" s="261">
        <f t="shared" si="39"/>
        <v>0</v>
      </c>
      <c r="K107" s="261">
        <f t="shared" si="39"/>
        <v>0</v>
      </c>
      <c r="L107" s="261">
        <f t="shared" si="39"/>
        <v>0</v>
      </c>
      <c r="M107" s="261">
        <f t="shared" si="39"/>
        <v>0</v>
      </c>
      <c r="N107" s="261">
        <f t="shared" si="39"/>
        <v>0</v>
      </c>
      <c r="O107" s="261">
        <f t="shared" si="39"/>
        <v>0</v>
      </c>
      <c r="P107" s="261">
        <f t="shared" si="39"/>
        <v>0</v>
      </c>
      <c r="Q107" s="261">
        <f t="shared" si="39"/>
        <v>0</v>
      </c>
      <c r="R107" s="261">
        <f t="shared" si="39"/>
        <v>0</v>
      </c>
      <c r="S107" s="261">
        <f t="shared" si="39"/>
        <v>0</v>
      </c>
      <c r="T107" s="261">
        <f t="shared" si="39"/>
        <v>0</v>
      </c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</row>
    <row r="108" spans="1:30">
      <c r="B108" s="129" t="s">
        <v>21</v>
      </c>
      <c r="C108" s="260" t="s">
        <v>397</v>
      </c>
      <c r="D108" s="38" t="s">
        <v>164</v>
      </c>
      <c r="E108" s="261">
        <f>E109+E110+E111+E112+E113</f>
        <v>0</v>
      </c>
      <c r="F108" s="261">
        <f t="shared" ref="F108:T108" si="40">F109+F110+F111+F112+F113</f>
        <v>0</v>
      </c>
      <c r="G108" s="261">
        <f t="shared" si="40"/>
        <v>0</v>
      </c>
      <c r="H108" s="261">
        <f t="shared" si="40"/>
        <v>0</v>
      </c>
      <c r="I108" s="261">
        <f t="shared" si="40"/>
        <v>0</v>
      </c>
      <c r="J108" s="261">
        <f t="shared" si="40"/>
        <v>0</v>
      </c>
      <c r="K108" s="261">
        <f t="shared" si="40"/>
        <v>0</v>
      </c>
      <c r="L108" s="261">
        <f t="shared" si="40"/>
        <v>0</v>
      </c>
      <c r="M108" s="261">
        <f t="shared" si="40"/>
        <v>0</v>
      </c>
      <c r="N108" s="261">
        <f t="shared" si="40"/>
        <v>0</v>
      </c>
      <c r="O108" s="261">
        <f t="shared" si="40"/>
        <v>0</v>
      </c>
      <c r="P108" s="261">
        <f t="shared" si="40"/>
        <v>0</v>
      </c>
      <c r="Q108" s="261">
        <f t="shared" si="40"/>
        <v>0</v>
      </c>
      <c r="R108" s="261">
        <f t="shared" si="40"/>
        <v>0</v>
      </c>
      <c r="S108" s="261">
        <f t="shared" si="40"/>
        <v>0</v>
      </c>
      <c r="T108" s="261">
        <f t="shared" si="40"/>
        <v>0</v>
      </c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</row>
    <row r="109" spans="1:30">
      <c r="B109" s="129" t="s">
        <v>110</v>
      </c>
      <c r="C109" s="260" t="s">
        <v>398</v>
      </c>
      <c r="D109" s="38" t="s">
        <v>164</v>
      </c>
      <c r="E109" s="261">
        <f>SUM(F109:AD109)</f>
        <v>0</v>
      </c>
      <c r="F109" s="261">
        <f t="shared" ref="F109:T109" si="41">F64</f>
        <v>0</v>
      </c>
      <c r="G109" s="261">
        <f t="shared" si="41"/>
        <v>0</v>
      </c>
      <c r="H109" s="261">
        <f t="shared" si="41"/>
        <v>0</v>
      </c>
      <c r="I109" s="261">
        <f t="shared" si="41"/>
        <v>0</v>
      </c>
      <c r="J109" s="261">
        <f t="shared" si="41"/>
        <v>0</v>
      </c>
      <c r="K109" s="261">
        <f t="shared" si="41"/>
        <v>0</v>
      </c>
      <c r="L109" s="261">
        <f t="shared" si="41"/>
        <v>0</v>
      </c>
      <c r="M109" s="261">
        <f t="shared" si="41"/>
        <v>0</v>
      </c>
      <c r="N109" s="261">
        <f t="shared" si="41"/>
        <v>0</v>
      </c>
      <c r="O109" s="261">
        <f t="shared" si="41"/>
        <v>0</v>
      </c>
      <c r="P109" s="261">
        <f t="shared" si="41"/>
        <v>0</v>
      </c>
      <c r="Q109" s="261">
        <f t="shared" si="41"/>
        <v>0</v>
      </c>
      <c r="R109" s="261">
        <f t="shared" si="41"/>
        <v>0</v>
      </c>
      <c r="S109" s="261">
        <f t="shared" si="41"/>
        <v>0</v>
      </c>
      <c r="T109" s="261">
        <f t="shared" si="41"/>
        <v>0</v>
      </c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</row>
    <row r="110" spans="1:30">
      <c r="B110" s="129" t="s">
        <v>111</v>
      </c>
      <c r="C110" s="260" t="s">
        <v>399</v>
      </c>
      <c r="D110" s="38" t="s">
        <v>164</v>
      </c>
      <c r="E110" s="261">
        <f>SUM(F110:AD110)</f>
        <v>0</v>
      </c>
      <c r="F110" s="261">
        <f>F94</f>
        <v>0</v>
      </c>
      <c r="G110" s="261">
        <f t="shared" ref="G110:T110" si="42">G94</f>
        <v>0</v>
      </c>
      <c r="H110" s="261">
        <f t="shared" si="42"/>
        <v>0</v>
      </c>
      <c r="I110" s="261">
        <f t="shared" si="42"/>
        <v>0</v>
      </c>
      <c r="J110" s="261">
        <f t="shared" si="42"/>
        <v>0</v>
      </c>
      <c r="K110" s="261">
        <f t="shared" si="42"/>
        <v>0</v>
      </c>
      <c r="L110" s="261">
        <f t="shared" si="42"/>
        <v>0</v>
      </c>
      <c r="M110" s="261">
        <f t="shared" si="42"/>
        <v>0</v>
      </c>
      <c r="N110" s="261">
        <f t="shared" si="42"/>
        <v>0</v>
      </c>
      <c r="O110" s="261">
        <f t="shared" si="42"/>
        <v>0</v>
      </c>
      <c r="P110" s="261">
        <f t="shared" si="42"/>
        <v>0</v>
      </c>
      <c r="Q110" s="261">
        <f t="shared" si="42"/>
        <v>0</v>
      </c>
      <c r="R110" s="261">
        <f t="shared" si="42"/>
        <v>0</v>
      </c>
      <c r="S110" s="261">
        <f t="shared" si="42"/>
        <v>0</v>
      </c>
      <c r="T110" s="261">
        <f t="shared" si="42"/>
        <v>0</v>
      </c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</row>
    <row r="111" spans="1:30" ht="26">
      <c r="B111" s="129" t="s">
        <v>112</v>
      </c>
      <c r="C111" s="260" t="s">
        <v>400</v>
      </c>
      <c r="D111" s="38" t="s">
        <v>164</v>
      </c>
      <c r="E111" s="261">
        <f>SUM(F111:AD111)</f>
        <v>0</v>
      </c>
      <c r="F111" s="261">
        <f>IF('3. Założenia'!$C$55="NIE",ROUND((F110+F109)*($D$58),2),'7. Wynagrodzenie partnera'!F123)</f>
        <v>0</v>
      </c>
      <c r="G111" s="261">
        <f>IF('3. Założenia'!$C$55="NIE",ROUND((G110+G109)*($D$58),2),'7. Wynagrodzenie partnera'!G123)</f>
        <v>0</v>
      </c>
      <c r="H111" s="261">
        <f>IF('3. Założenia'!$C$55="NIE",ROUND((H110+H109)*($D$58),2),'7. Wynagrodzenie partnera'!H123)</f>
        <v>0</v>
      </c>
      <c r="I111" s="261">
        <f>IF('3. Założenia'!$C$55="NIE",ROUND((I110+I109)*($D$58),2),'7. Wynagrodzenie partnera'!I123)</f>
        <v>0</v>
      </c>
      <c r="J111" s="261">
        <f>IF('3. Założenia'!$C$55="NIE",ROUND((J110+J109)*($D$58),2),'7. Wynagrodzenie partnera'!J123)</f>
        <v>0</v>
      </c>
      <c r="K111" s="261">
        <f>IF('3. Założenia'!$C$55="NIE",ROUND((K110+K109)*($D$58),2),'7. Wynagrodzenie partnera'!K123)</f>
        <v>0</v>
      </c>
      <c r="L111" s="261">
        <f>IF('3. Założenia'!$C$55="NIE",ROUND((L110+L109)*($D$58),2),'7. Wynagrodzenie partnera'!L123)</f>
        <v>0</v>
      </c>
      <c r="M111" s="261">
        <f>IF('3. Założenia'!$C$55="NIE",ROUND((M110+M109)*($D$58),2),'7. Wynagrodzenie partnera'!M123)</f>
        <v>0</v>
      </c>
      <c r="N111" s="261">
        <f>IF('3. Założenia'!$C$55="NIE",ROUND((N110+N109)*($D$58),2),'7. Wynagrodzenie partnera'!N123)</f>
        <v>0</v>
      </c>
      <c r="O111" s="261">
        <f>IF('3. Założenia'!$C$55="NIE",ROUND((O110+O109)*($D$58),2),'7. Wynagrodzenie partnera'!O123)</f>
        <v>0</v>
      </c>
      <c r="P111" s="261">
        <f>IF('3. Założenia'!$C$55="NIE",ROUND((P110+P109)*($D$58),2),'7. Wynagrodzenie partnera'!P123)</f>
        <v>0</v>
      </c>
      <c r="Q111" s="261">
        <f>IF('3. Założenia'!$C$55="NIE",ROUND((Q110+Q109)*($D$58),2),'7. Wynagrodzenie partnera'!Q123)</f>
        <v>0</v>
      </c>
      <c r="R111" s="261">
        <f>IF('3. Założenia'!$C$55="NIE",ROUND((R110+R109)*($D$58),2),'7. Wynagrodzenie partnera'!R123)</f>
        <v>0</v>
      </c>
      <c r="S111" s="261">
        <f>IF('3. Założenia'!$C$55="NIE",ROUND((S110+S109)*($D$58),2),'7. Wynagrodzenie partnera'!S123)</f>
        <v>0</v>
      </c>
      <c r="T111" s="261">
        <f>IF('3. Założenia'!$C$55="NIE",ROUND((T110+T109)*($D$58),2),'7. Wynagrodzenie partnera'!T123)</f>
        <v>0</v>
      </c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</row>
    <row r="112" spans="1:30">
      <c r="B112" s="129" t="s">
        <v>443</v>
      </c>
      <c r="C112" s="260" t="s">
        <v>447</v>
      </c>
      <c r="D112" s="38" t="s">
        <v>164</v>
      </c>
      <c r="E112" s="261">
        <f>SUM(F112:AD112)</f>
        <v>0</v>
      </c>
      <c r="F112" s="261">
        <f>IF(F6&gt;0,'5. Plan nakładów'!I261,0)</f>
        <v>0</v>
      </c>
      <c r="G112" s="261">
        <f>IF(G6&gt;0,'5. Plan nakładów'!J261,0)</f>
        <v>0</v>
      </c>
      <c r="H112" s="261">
        <f>IF(H6&gt;0,'5. Plan nakładów'!K261,0)</f>
        <v>0</v>
      </c>
      <c r="I112" s="261">
        <f>IF(I6&gt;0,'5. Plan nakładów'!L261,0)</f>
        <v>0</v>
      </c>
      <c r="J112" s="261">
        <f>IF(J6&gt;0,'5. Plan nakładów'!M261,0)</f>
        <v>0</v>
      </c>
      <c r="K112" s="261">
        <f>IF(K6&gt;0,'5. Plan nakładów'!N261,0)</f>
        <v>0</v>
      </c>
      <c r="L112" s="261">
        <f>IF(L6&gt;0,'5. Plan nakładów'!O261,0)</f>
        <v>0</v>
      </c>
      <c r="M112" s="261">
        <f>IF(M6&gt;0,'5. Plan nakładów'!P261,0)</f>
        <v>0</v>
      </c>
      <c r="N112" s="261">
        <f>IF(N6&gt;0,'5. Plan nakładów'!Q261,0)</f>
        <v>0</v>
      </c>
      <c r="O112" s="261">
        <f>IF(O6&gt;0,'5. Plan nakładów'!R261,0)</f>
        <v>0</v>
      </c>
      <c r="P112" s="261">
        <f>IF(P6&gt;0,'5. Plan nakładów'!S261,0)</f>
        <v>0</v>
      </c>
      <c r="Q112" s="261">
        <f>IF(Q6&gt;0,'5. Plan nakładów'!T261,0)</f>
        <v>0</v>
      </c>
      <c r="R112" s="261">
        <f>IF(R6&gt;0,'5. Plan nakładów'!U261,0)</f>
        <v>0</v>
      </c>
      <c r="S112" s="261">
        <f>IF(S6&gt;0,'5. Plan nakładów'!V261,0)</f>
        <v>0</v>
      </c>
      <c r="T112" s="261">
        <f>IF(T6&gt;0,'5. Plan nakładów'!W261,0)</f>
        <v>0</v>
      </c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</row>
    <row r="113" spans="2:30" ht="26">
      <c r="B113" s="129" t="s">
        <v>444</v>
      </c>
      <c r="C113" s="260" t="s">
        <v>445</v>
      </c>
      <c r="D113" s="38" t="s">
        <v>164</v>
      </c>
      <c r="E113" s="261">
        <f>SUM(F113:AD113)</f>
        <v>0</v>
      </c>
      <c r="F113" s="261">
        <f>IF(F6&gt;0,'5. Plan nakładów'!I277-'5. Plan nakładów'!I261,0)</f>
        <v>0</v>
      </c>
      <c r="G113" s="261">
        <f>IF(G6&gt;0,'5. Plan nakładów'!J277-'5. Plan nakładów'!J261,0)</f>
        <v>0</v>
      </c>
      <c r="H113" s="261">
        <f>IF(H6&gt;0,'5. Plan nakładów'!K277-'5. Plan nakładów'!K261,0)</f>
        <v>0</v>
      </c>
      <c r="I113" s="261">
        <f>IF(I6&gt;0,'5. Plan nakładów'!L277-'5. Plan nakładów'!L261,0)</f>
        <v>0</v>
      </c>
      <c r="J113" s="261">
        <f>IF(J6&gt;0,'5. Plan nakładów'!M277-'5. Plan nakładów'!M261,0)</f>
        <v>0</v>
      </c>
      <c r="K113" s="261">
        <f>IF(K6&gt;0,'5. Plan nakładów'!N277-'5. Plan nakładów'!N261,0)</f>
        <v>0</v>
      </c>
      <c r="L113" s="261">
        <f>IF(L6&gt;0,'5. Plan nakładów'!O277-'5. Plan nakładów'!O261,0)</f>
        <v>0</v>
      </c>
      <c r="M113" s="261">
        <f>IF(M6&gt;0,'5. Plan nakładów'!P277-'5. Plan nakładów'!P261,0)</f>
        <v>0</v>
      </c>
      <c r="N113" s="261">
        <f>IF(N6&gt;0,'5. Plan nakładów'!Q277-'5. Plan nakładów'!Q261,0)</f>
        <v>0</v>
      </c>
      <c r="O113" s="261">
        <f>IF(O6&gt;0,'5. Plan nakładów'!R277-'5. Plan nakładów'!R261,0)</f>
        <v>0</v>
      </c>
      <c r="P113" s="261">
        <f>IF(P6&gt;0,'5. Plan nakładów'!S277-'5. Plan nakładów'!S261,0)</f>
        <v>0</v>
      </c>
      <c r="Q113" s="261">
        <f>IF(Q6&gt;0,'5. Plan nakładów'!T277-'5. Plan nakładów'!T261,0)</f>
        <v>0</v>
      </c>
      <c r="R113" s="261">
        <f>IF(R6&gt;0,'5. Plan nakładów'!U277-'5. Plan nakładów'!U261,0)</f>
        <v>0</v>
      </c>
      <c r="S113" s="261">
        <f>IF(S6&gt;0,'5. Plan nakładów'!V277-'5. Plan nakładów'!V261,0)</f>
        <v>0</v>
      </c>
      <c r="T113" s="261">
        <f>IF(T6&gt;0,'5. Plan nakładów'!W277-'5. Plan nakładów'!W261,0)</f>
        <v>0</v>
      </c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</row>
    <row r="114" spans="2:30">
      <c r="B114" s="129" t="s">
        <v>16</v>
      </c>
      <c r="C114" s="260" t="s">
        <v>401</v>
      </c>
      <c r="D114" s="38" t="s">
        <v>164</v>
      </c>
      <c r="E114" s="261">
        <f>E115+E116</f>
        <v>0</v>
      </c>
      <c r="F114" s="261">
        <f>F115+F116</f>
        <v>0</v>
      </c>
      <c r="G114" s="261">
        <f t="shared" ref="G114:T114" si="43">G115+G116</f>
        <v>0</v>
      </c>
      <c r="H114" s="261">
        <f t="shared" si="43"/>
        <v>0</v>
      </c>
      <c r="I114" s="261">
        <f t="shared" si="43"/>
        <v>0</v>
      </c>
      <c r="J114" s="261">
        <f t="shared" si="43"/>
        <v>0</v>
      </c>
      <c r="K114" s="261">
        <f t="shared" si="43"/>
        <v>0</v>
      </c>
      <c r="L114" s="261">
        <f t="shared" si="43"/>
        <v>0</v>
      </c>
      <c r="M114" s="261">
        <f t="shared" si="43"/>
        <v>0</v>
      </c>
      <c r="N114" s="261">
        <f t="shared" si="43"/>
        <v>0</v>
      </c>
      <c r="O114" s="261">
        <f t="shared" si="43"/>
        <v>0</v>
      </c>
      <c r="P114" s="261">
        <f t="shared" si="43"/>
        <v>0</v>
      </c>
      <c r="Q114" s="261">
        <f t="shared" si="43"/>
        <v>0</v>
      </c>
      <c r="R114" s="261">
        <f t="shared" si="43"/>
        <v>0</v>
      </c>
      <c r="S114" s="261">
        <f t="shared" si="43"/>
        <v>0</v>
      </c>
      <c r="T114" s="261">
        <f t="shared" si="43"/>
        <v>0</v>
      </c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</row>
    <row r="115" spans="2:30">
      <c r="B115" s="129" t="s">
        <v>113</v>
      </c>
      <c r="C115" s="260" t="s">
        <v>402</v>
      </c>
      <c r="D115" s="38" t="s">
        <v>164</v>
      </c>
      <c r="E115" s="261">
        <f>SUM(F115:AD115)</f>
        <v>0</v>
      </c>
      <c r="F115" s="261">
        <f t="shared" ref="F115:T115" si="44">IF(F5=1,(F86+F85+F76+F75+F66+F65)/12*F6,0)</f>
        <v>0</v>
      </c>
      <c r="G115" s="261">
        <f t="shared" si="44"/>
        <v>0</v>
      </c>
      <c r="H115" s="261">
        <f t="shared" si="44"/>
        <v>0</v>
      </c>
      <c r="I115" s="261">
        <f t="shared" si="44"/>
        <v>0</v>
      </c>
      <c r="J115" s="261">
        <f t="shared" si="44"/>
        <v>0</v>
      </c>
      <c r="K115" s="261">
        <f t="shared" si="44"/>
        <v>0</v>
      </c>
      <c r="L115" s="261">
        <f t="shared" si="44"/>
        <v>0</v>
      </c>
      <c r="M115" s="261">
        <f t="shared" si="44"/>
        <v>0</v>
      </c>
      <c r="N115" s="261">
        <f t="shared" si="44"/>
        <v>0</v>
      </c>
      <c r="O115" s="261">
        <f t="shared" si="44"/>
        <v>0</v>
      </c>
      <c r="P115" s="261">
        <f t="shared" si="44"/>
        <v>0</v>
      </c>
      <c r="Q115" s="261">
        <f t="shared" si="44"/>
        <v>0</v>
      </c>
      <c r="R115" s="261">
        <f t="shared" si="44"/>
        <v>0</v>
      </c>
      <c r="S115" s="261">
        <f t="shared" si="44"/>
        <v>0</v>
      </c>
      <c r="T115" s="261">
        <f t="shared" si="44"/>
        <v>0</v>
      </c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</row>
    <row r="116" spans="2:30" ht="26">
      <c r="B116" s="129" t="s">
        <v>114</v>
      </c>
      <c r="C116" s="260" t="s">
        <v>403</v>
      </c>
      <c r="D116" s="38" t="s">
        <v>164</v>
      </c>
      <c r="E116" s="261">
        <f>SUM(F116:AD116)</f>
        <v>0</v>
      </c>
      <c r="F116" s="261">
        <f t="shared" ref="F116:T116" si="45">IF(F5=1,(F95)/12*F6,0)</f>
        <v>0</v>
      </c>
      <c r="G116" s="261">
        <f t="shared" si="45"/>
        <v>0</v>
      </c>
      <c r="H116" s="261">
        <f t="shared" si="45"/>
        <v>0</v>
      </c>
      <c r="I116" s="261">
        <f t="shared" si="45"/>
        <v>0</v>
      </c>
      <c r="J116" s="261">
        <f t="shared" si="45"/>
        <v>0</v>
      </c>
      <c r="K116" s="261">
        <f t="shared" si="45"/>
        <v>0</v>
      </c>
      <c r="L116" s="261">
        <f t="shared" si="45"/>
        <v>0</v>
      </c>
      <c r="M116" s="261">
        <f t="shared" si="45"/>
        <v>0</v>
      </c>
      <c r="N116" s="261">
        <f t="shared" si="45"/>
        <v>0</v>
      </c>
      <c r="O116" s="261">
        <f t="shared" si="45"/>
        <v>0</v>
      </c>
      <c r="P116" s="261">
        <f t="shared" si="45"/>
        <v>0</v>
      </c>
      <c r="Q116" s="261">
        <f t="shared" si="45"/>
        <v>0</v>
      </c>
      <c r="R116" s="261">
        <f t="shared" si="45"/>
        <v>0</v>
      </c>
      <c r="S116" s="261">
        <f t="shared" si="45"/>
        <v>0</v>
      </c>
      <c r="T116" s="261">
        <f t="shared" si="45"/>
        <v>0</v>
      </c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</row>
    <row r="117" spans="2:30">
      <c r="B117" s="129" t="s">
        <v>29</v>
      </c>
      <c r="C117" s="260" t="s">
        <v>324</v>
      </c>
      <c r="D117" s="38" t="s">
        <v>164</v>
      </c>
      <c r="E117" s="261">
        <f>E118+E119</f>
        <v>0</v>
      </c>
      <c r="F117" s="261">
        <f>F118+F119</f>
        <v>0</v>
      </c>
      <c r="G117" s="261">
        <f t="shared" ref="G117:T117" si="46">G118+G119</f>
        <v>0</v>
      </c>
      <c r="H117" s="261">
        <f t="shared" si="46"/>
        <v>0</v>
      </c>
      <c r="I117" s="261">
        <f t="shared" si="46"/>
        <v>0</v>
      </c>
      <c r="J117" s="261">
        <f t="shared" si="46"/>
        <v>0</v>
      </c>
      <c r="K117" s="261">
        <f t="shared" si="46"/>
        <v>0</v>
      </c>
      <c r="L117" s="261">
        <f t="shared" si="46"/>
        <v>0</v>
      </c>
      <c r="M117" s="261">
        <f t="shared" si="46"/>
        <v>0</v>
      </c>
      <c r="N117" s="261">
        <f t="shared" si="46"/>
        <v>0</v>
      </c>
      <c r="O117" s="261">
        <f t="shared" si="46"/>
        <v>0</v>
      </c>
      <c r="P117" s="261">
        <f t="shared" si="46"/>
        <v>0</v>
      </c>
      <c r="Q117" s="261">
        <f t="shared" si="46"/>
        <v>0</v>
      </c>
      <c r="R117" s="261">
        <f t="shared" si="46"/>
        <v>0</v>
      </c>
      <c r="S117" s="261">
        <f t="shared" si="46"/>
        <v>0</v>
      </c>
      <c r="T117" s="261">
        <f t="shared" si="46"/>
        <v>0</v>
      </c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</row>
    <row r="118" spans="2:30">
      <c r="B118" s="129" t="s">
        <v>116</v>
      </c>
      <c r="C118" s="260" t="s">
        <v>404</v>
      </c>
      <c r="D118" s="38" t="s">
        <v>164</v>
      </c>
      <c r="E118" s="261">
        <f>SUM(F118:AD118)</f>
        <v>0</v>
      </c>
      <c r="F118" s="261">
        <f t="shared" ref="F118:T118" si="47">F101</f>
        <v>0</v>
      </c>
      <c r="G118" s="261">
        <f t="shared" si="47"/>
        <v>0</v>
      </c>
      <c r="H118" s="261">
        <f t="shared" si="47"/>
        <v>0</v>
      </c>
      <c r="I118" s="261">
        <f t="shared" si="47"/>
        <v>0</v>
      </c>
      <c r="J118" s="261">
        <f t="shared" si="47"/>
        <v>0</v>
      </c>
      <c r="K118" s="261">
        <f t="shared" si="47"/>
        <v>0</v>
      </c>
      <c r="L118" s="261">
        <f t="shared" si="47"/>
        <v>0</v>
      </c>
      <c r="M118" s="261">
        <f t="shared" si="47"/>
        <v>0</v>
      </c>
      <c r="N118" s="261">
        <f t="shared" si="47"/>
        <v>0</v>
      </c>
      <c r="O118" s="261">
        <f t="shared" si="47"/>
        <v>0</v>
      </c>
      <c r="P118" s="261">
        <f t="shared" si="47"/>
        <v>0</v>
      </c>
      <c r="Q118" s="261">
        <f t="shared" si="47"/>
        <v>0</v>
      </c>
      <c r="R118" s="261">
        <f t="shared" si="47"/>
        <v>0</v>
      </c>
      <c r="S118" s="261">
        <f t="shared" si="47"/>
        <v>0</v>
      </c>
      <c r="T118" s="261">
        <f t="shared" si="47"/>
        <v>0</v>
      </c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</row>
    <row r="119" spans="2:30">
      <c r="B119" s="129" t="s">
        <v>117</v>
      </c>
      <c r="C119" s="260" t="s">
        <v>405</v>
      </c>
      <c r="D119" s="38" t="s">
        <v>164</v>
      </c>
      <c r="E119" s="261">
        <f>SUM(F119:AD119)</f>
        <v>0</v>
      </c>
      <c r="F119" s="261">
        <f t="shared" ref="F119:T119" si="48">F102</f>
        <v>0</v>
      </c>
      <c r="G119" s="261">
        <f t="shared" si="48"/>
        <v>0</v>
      </c>
      <c r="H119" s="261">
        <f t="shared" si="48"/>
        <v>0</v>
      </c>
      <c r="I119" s="261">
        <f t="shared" si="48"/>
        <v>0</v>
      </c>
      <c r="J119" s="261">
        <f t="shared" si="48"/>
        <v>0</v>
      </c>
      <c r="K119" s="261">
        <f t="shared" si="48"/>
        <v>0</v>
      </c>
      <c r="L119" s="261">
        <f t="shared" si="48"/>
        <v>0</v>
      </c>
      <c r="M119" s="261">
        <f t="shared" si="48"/>
        <v>0</v>
      </c>
      <c r="N119" s="261">
        <f t="shared" si="48"/>
        <v>0</v>
      </c>
      <c r="O119" s="261">
        <f t="shared" si="48"/>
        <v>0</v>
      </c>
      <c r="P119" s="261">
        <f t="shared" si="48"/>
        <v>0</v>
      </c>
      <c r="Q119" s="261">
        <f t="shared" si="48"/>
        <v>0</v>
      </c>
      <c r="R119" s="261">
        <f t="shared" si="48"/>
        <v>0</v>
      </c>
      <c r="S119" s="261">
        <f t="shared" si="48"/>
        <v>0</v>
      </c>
      <c r="T119" s="261">
        <f t="shared" si="48"/>
        <v>0</v>
      </c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</row>
    <row r="120" spans="2:30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</row>
    <row r="121" spans="2:30">
      <c r="B121" s="18" t="s">
        <v>528</v>
      </c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</row>
    <row r="122" spans="2:30">
      <c r="B122" s="150"/>
      <c r="C122" s="151"/>
      <c r="D122" s="152"/>
      <c r="E122" s="153" t="s">
        <v>90</v>
      </c>
      <c r="F122" s="154">
        <f>F106</f>
        <v>0</v>
      </c>
      <c r="G122" s="154">
        <f t="shared" ref="G122:T122" si="49">G106</f>
        <v>0</v>
      </c>
      <c r="H122" s="154">
        <f t="shared" si="49"/>
        <v>0</v>
      </c>
      <c r="I122" s="154">
        <f t="shared" si="49"/>
        <v>0</v>
      </c>
      <c r="J122" s="154">
        <f t="shared" si="49"/>
        <v>0</v>
      </c>
      <c r="K122" s="154">
        <f t="shared" si="49"/>
        <v>0</v>
      </c>
      <c r="L122" s="154">
        <f t="shared" si="49"/>
        <v>0</v>
      </c>
      <c r="M122" s="154">
        <f t="shared" si="49"/>
        <v>0</v>
      </c>
      <c r="N122" s="154">
        <f t="shared" si="49"/>
        <v>0</v>
      </c>
      <c r="O122" s="154">
        <f t="shared" si="49"/>
        <v>0</v>
      </c>
      <c r="P122" s="154">
        <f t="shared" si="49"/>
        <v>0</v>
      </c>
      <c r="Q122" s="154">
        <f t="shared" si="49"/>
        <v>0</v>
      </c>
      <c r="R122" s="154">
        <f t="shared" si="49"/>
        <v>0</v>
      </c>
      <c r="S122" s="154">
        <f t="shared" si="49"/>
        <v>0</v>
      </c>
      <c r="T122" s="154">
        <f t="shared" si="49"/>
        <v>0</v>
      </c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</row>
    <row r="123" spans="2:30" ht="26">
      <c r="B123" s="215" t="s">
        <v>21</v>
      </c>
      <c r="C123" s="298" t="s">
        <v>550</v>
      </c>
      <c r="D123" s="166"/>
      <c r="E123" s="21" t="s">
        <v>164</v>
      </c>
      <c r="F123" s="77">
        <f>IF(F4&gt;0,(SUMPRODUCT('5.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G123" s="77">
        <f>IF(G4&gt;0,(SUMPRODUCT('5.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H123" s="77">
        <f>IF(H4&gt;0,(SUMPRODUCT('5.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I123" s="77">
        <f>IF(I4&gt;0,(SUMPRODUCT('5.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J123" s="77">
        <f>IF(J4&gt;0,(SUMPRODUCT('5.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K123" s="77">
        <f>IF(K4&gt;0,(SUMPRODUCT('5.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L123" s="77">
        <f>IF(L4&gt;0,(SUMPRODUCT('5.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M123" s="77">
        <f>IF(M4&gt;0,(SUMPRODUCT('5.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N123" s="77">
        <f>IF(N4&gt;0,(SUMPRODUCT('5.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O123" s="77">
        <f>IF(O4&gt;0,(SUMPRODUCT('5.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P123" s="77">
        <f>IF(P4&gt;0,(SUMPRODUCT('5.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Q123" s="77">
        <f>IF(Q4&gt;0,(SUMPRODUCT('5.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R123" s="77">
        <f>IF(R4&gt;0,(SUMPRODUCT('5.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S123" s="77">
        <f>IF(S4&gt;0,(SUMPRODUCT('5.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T123" s="77">
        <f>IF(T4&gt;0,(SUMPRODUCT('5. Plan nakładów'!$R$11:$R$16,'5. Plan nakładów'!$K$11:$K$16)+SUMPRODUCT('5. Plan nakładów'!$R$18:$R$23,'5. Plan nakładów'!$K$18:$K$23)+SUMPRODUCT('5. Plan nakładów'!$R$25:$R$30,'5. Plan nakładów'!$K$25:$K$30)+SUMPRODUCT('5. Plan nakładów'!$R$32:$R$37,'5. Plan nakładów'!$K$32:$K$37)+SUMPRODUCT('5. Plan nakładów'!$R$39:$R$44,'5. Plan nakładów'!$K$39:$K$44)*SUMPRODUCT('5.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nakładów'!$K$39:$K$44)),0)</f>
        <v>0</v>
      </c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</row>
    <row r="124" spans="2:30" ht="26">
      <c r="B124" s="215" t="s">
        <v>16</v>
      </c>
      <c r="C124" s="298" t="s">
        <v>551</v>
      </c>
      <c r="D124" s="166"/>
      <c r="E124" s="21" t="s">
        <v>164</v>
      </c>
      <c r="F124" s="77">
        <f>IF(F4&gt;0,(SUMPRODUCT('5.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G124" s="77">
        <f>IF(G4&gt;0,(SUMPRODUCT('5.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H124" s="77">
        <f>IF(H4&gt;0,(SUMPRODUCT('5.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I124" s="77">
        <f>IF(I4&gt;0,(SUMPRODUCT('5.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J124" s="77">
        <f>IF(J4&gt;0,(SUMPRODUCT('5.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K124" s="77">
        <f>IF(K4&gt;0,(SUMPRODUCT('5.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L124" s="77">
        <f>IF(L4&gt;0,(SUMPRODUCT('5.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M124" s="77">
        <f>IF(M4&gt;0,(SUMPRODUCT('5.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N124" s="77">
        <f>IF(N4&gt;0,(SUMPRODUCT('5.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O124" s="77">
        <f>IF(O4&gt;0,(SUMPRODUCT('5.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P124" s="77">
        <f>IF(P4&gt;0,(SUMPRODUCT('5.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Q124" s="77">
        <f>IF(Q4&gt;0,(SUMPRODUCT('5.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R124" s="77">
        <f>IF(R4&gt;0,(SUMPRODUCT('5.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S124" s="77">
        <f>IF(S4&gt;0,(SUMPRODUCT('5.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T124" s="77">
        <f>IF(T4&gt;0,(SUMPRODUCT('5. Plan nakładów'!$L$11:$L$16,'5. Plan nakładów'!$K$11:$K$16)+SUMPRODUCT('5. Plan nakładów'!$L$18:$L$23,'5. Plan nakładów'!$K$18:$K$23)+SUMPRODUCT('5. Plan nakładów'!$L$25:$L$30,'5. Plan nakładów'!$K$25:$K$30)+SUMPRODUCT('5. Plan nakładów'!$L$32:$L$37,'5. Plan nakładów'!$K$32:$K$37)+SUMPRODUCT('5. Plan nakładów'!$L$39:$L$44,'5. Plan nakładów'!$K$39:$K$44))*'3. Założenia'!$C$50,0)</f>
        <v>0</v>
      </c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</row>
    <row r="125" spans="2:30">
      <c r="B125" s="215" t="s">
        <v>29</v>
      </c>
      <c r="C125" s="298" t="s">
        <v>552</v>
      </c>
      <c r="D125" s="166"/>
      <c r="E125" s="21" t="s">
        <v>164</v>
      </c>
      <c r="F125" s="77">
        <f>IF('3. Założenia'!$C$55="TAK",F123,F124)</f>
        <v>0</v>
      </c>
      <c r="G125" s="77">
        <f>IF('3. Założenia'!$C$55="TAK",G123,G124)</f>
        <v>0</v>
      </c>
      <c r="H125" s="77">
        <f>IF('3. Założenia'!$C$55="TAK",H123,H124)</f>
        <v>0</v>
      </c>
      <c r="I125" s="77">
        <f>IF('3. Założenia'!$C$55="TAK",I123,I124)</f>
        <v>0</v>
      </c>
      <c r="J125" s="77">
        <f>IF('3. Założenia'!$C$55="TAK",J123,J124)</f>
        <v>0</v>
      </c>
      <c r="K125" s="77">
        <f>IF('3. Założenia'!$C$55="TAK",K123,K124)</f>
        <v>0</v>
      </c>
      <c r="L125" s="77">
        <f>IF('3. Założenia'!$C$55="TAK",L123,L124)</f>
        <v>0</v>
      </c>
      <c r="M125" s="77">
        <f>IF('3. Założenia'!$C$55="TAK",M123,M124)</f>
        <v>0</v>
      </c>
      <c r="N125" s="77">
        <f>IF('3. Założenia'!$C$55="TAK",N123,N124)</f>
        <v>0</v>
      </c>
      <c r="O125" s="77">
        <f>IF('3. Założenia'!$C$55="TAK",O123,O124)</f>
        <v>0</v>
      </c>
      <c r="P125" s="77">
        <f>IF('3. Założenia'!$C$55="TAK",P123,P124)</f>
        <v>0</v>
      </c>
      <c r="Q125" s="77">
        <f>IF('3. Założenia'!$C$55="TAK",Q123,Q124)</f>
        <v>0</v>
      </c>
      <c r="R125" s="77">
        <f>IF('3. Założenia'!$C$55="TAK",R123,R124)</f>
        <v>0</v>
      </c>
      <c r="S125" s="77">
        <f>IF('3. Założenia'!$C$55="TAK",S123,S124)</f>
        <v>0</v>
      </c>
      <c r="T125" s="77">
        <f>IF('3. Założenia'!$C$55="TAK",T123,T124)</f>
        <v>0</v>
      </c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</row>
    <row r="126" spans="2:30"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</row>
    <row r="127" spans="2:30">
      <c r="B127" s="18" t="s">
        <v>347</v>
      </c>
      <c r="C127" s="167"/>
      <c r="D127" s="168"/>
      <c r="E127" s="168"/>
      <c r="F127" s="169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</row>
    <row r="128" spans="2:30">
      <c r="B128" s="150"/>
      <c r="C128" s="151"/>
      <c r="D128" s="152"/>
      <c r="E128" s="153" t="s">
        <v>90</v>
      </c>
      <c r="F128" s="154">
        <f t="shared" ref="F128:T128" si="50">F100</f>
        <v>0</v>
      </c>
      <c r="G128" s="154">
        <f t="shared" si="50"/>
        <v>0</v>
      </c>
      <c r="H128" s="154">
        <f t="shared" si="50"/>
        <v>0</v>
      </c>
      <c r="I128" s="154">
        <f t="shared" si="50"/>
        <v>0</v>
      </c>
      <c r="J128" s="154">
        <f t="shared" si="50"/>
        <v>0</v>
      </c>
      <c r="K128" s="154">
        <f t="shared" si="50"/>
        <v>0</v>
      </c>
      <c r="L128" s="154">
        <f t="shared" si="50"/>
        <v>0</v>
      </c>
      <c r="M128" s="154">
        <f t="shared" si="50"/>
        <v>0</v>
      </c>
      <c r="N128" s="154">
        <f t="shared" si="50"/>
        <v>0</v>
      </c>
      <c r="O128" s="154">
        <f t="shared" si="50"/>
        <v>0</v>
      </c>
      <c r="P128" s="154">
        <f t="shared" si="50"/>
        <v>0</v>
      </c>
      <c r="Q128" s="154">
        <f t="shared" si="50"/>
        <v>0</v>
      </c>
      <c r="R128" s="154">
        <f t="shared" si="50"/>
        <v>0</v>
      </c>
      <c r="S128" s="154">
        <f t="shared" si="50"/>
        <v>0</v>
      </c>
      <c r="T128" s="154">
        <f t="shared" si="50"/>
        <v>0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</row>
    <row r="129" spans="2:30" s="216" customFormat="1">
      <c r="B129" s="155" t="s">
        <v>21</v>
      </c>
      <c r="C129" s="156" t="s">
        <v>57</v>
      </c>
      <c r="D129" s="157"/>
      <c r="E129" s="21" t="s">
        <v>164</v>
      </c>
      <c r="F129" s="77">
        <f>F130+F131</f>
        <v>0</v>
      </c>
      <c r="G129" s="77">
        <f t="shared" ref="G129:T129" si="51">G130+G131</f>
        <v>0</v>
      </c>
      <c r="H129" s="77">
        <f t="shared" si="51"/>
        <v>0</v>
      </c>
      <c r="I129" s="77">
        <f t="shared" si="51"/>
        <v>0</v>
      </c>
      <c r="J129" s="77">
        <f t="shared" si="51"/>
        <v>0</v>
      </c>
      <c r="K129" s="77">
        <f t="shared" si="51"/>
        <v>0</v>
      </c>
      <c r="L129" s="77">
        <f t="shared" si="51"/>
        <v>0</v>
      </c>
      <c r="M129" s="77">
        <f t="shared" si="51"/>
        <v>0</v>
      </c>
      <c r="N129" s="77">
        <f t="shared" si="51"/>
        <v>0</v>
      </c>
      <c r="O129" s="77">
        <f t="shared" si="51"/>
        <v>0</v>
      </c>
      <c r="P129" s="77">
        <f t="shared" si="51"/>
        <v>0</v>
      </c>
      <c r="Q129" s="77">
        <f t="shared" si="51"/>
        <v>0</v>
      </c>
      <c r="R129" s="77">
        <f t="shared" si="51"/>
        <v>0</v>
      </c>
      <c r="S129" s="77">
        <f t="shared" si="51"/>
        <v>0</v>
      </c>
      <c r="T129" s="77">
        <f t="shared" si="51"/>
        <v>0</v>
      </c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</row>
    <row r="130" spans="2:30">
      <c r="B130" s="165" t="s">
        <v>110</v>
      </c>
      <c r="C130" s="164" t="s">
        <v>448</v>
      </c>
      <c r="D130" s="166"/>
      <c r="E130" s="161" t="s">
        <v>164</v>
      </c>
      <c r="F130" s="78">
        <f t="shared" ref="F130:T130" si="52">ROUND((1-$D$156)*F46,2)</f>
        <v>0</v>
      </c>
      <c r="G130" s="78">
        <f t="shared" si="52"/>
        <v>0</v>
      </c>
      <c r="H130" s="78">
        <f t="shared" si="52"/>
        <v>0</v>
      </c>
      <c r="I130" s="78">
        <f t="shared" si="52"/>
        <v>0</v>
      </c>
      <c r="J130" s="78">
        <f t="shared" si="52"/>
        <v>0</v>
      </c>
      <c r="K130" s="78">
        <f t="shared" si="52"/>
        <v>0</v>
      </c>
      <c r="L130" s="78">
        <f t="shared" si="52"/>
        <v>0</v>
      </c>
      <c r="M130" s="78">
        <f t="shared" si="52"/>
        <v>0</v>
      </c>
      <c r="N130" s="78">
        <f t="shared" si="52"/>
        <v>0</v>
      </c>
      <c r="O130" s="78">
        <f t="shared" si="52"/>
        <v>0</v>
      </c>
      <c r="P130" s="78">
        <f t="shared" si="52"/>
        <v>0</v>
      </c>
      <c r="Q130" s="78">
        <f t="shared" si="52"/>
        <v>0</v>
      </c>
      <c r="R130" s="78">
        <f t="shared" si="52"/>
        <v>0</v>
      </c>
      <c r="S130" s="78">
        <f t="shared" si="52"/>
        <v>0</v>
      </c>
      <c r="T130" s="78">
        <f t="shared" si="52"/>
        <v>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</row>
    <row r="131" spans="2:30">
      <c r="B131" s="165" t="s">
        <v>111</v>
      </c>
      <c r="C131" s="164" t="s">
        <v>287</v>
      </c>
      <c r="D131" s="166"/>
      <c r="E131" s="161" t="s">
        <v>164</v>
      </c>
      <c r="F131" s="78">
        <f t="shared" ref="F131:T131" si="53">IF(F4&lt;1,0,$E$48)</f>
        <v>0</v>
      </c>
      <c r="G131" s="78">
        <f t="shared" si="53"/>
        <v>0</v>
      </c>
      <c r="H131" s="78">
        <f t="shared" si="53"/>
        <v>0</v>
      </c>
      <c r="I131" s="78">
        <f t="shared" si="53"/>
        <v>0</v>
      </c>
      <c r="J131" s="78">
        <f t="shared" si="53"/>
        <v>0</v>
      </c>
      <c r="K131" s="78">
        <f t="shared" si="53"/>
        <v>0</v>
      </c>
      <c r="L131" s="78">
        <f t="shared" si="53"/>
        <v>0</v>
      </c>
      <c r="M131" s="78">
        <f t="shared" si="53"/>
        <v>0</v>
      </c>
      <c r="N131" s="78">
        <f t="shared" si="53"/>
        <v>0</v>
      </c>
      <c r="O131" s="78">
        <f t="shared" si="53"/>
        <v>0</v>
      </c>
      <c r="P131" s="78">
        <f t="shared" si="53"/>
        <v>0</v>
      </c>
      <c r="Q131" s="78">
        <f t="shared" si="53"/>
        <v>0</v>
      </c>
      <c r="R131" s="78">
        <f t="shared" si="53"/>
        <v>0</v>
      </c>
      <c r="S131" s="78">
        <f t="shared" si="53"/>
        <v>0</v>
      </c>
      <c r="T131" s="78">
        <f t="shared" si="53"/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</row>
    <row r="132" spans="2:30" s="216" customFormat="1">
      <c r="B132" s="155" t="s">
        <v>16</v>
      </c>
      <c r="C132" s="156" t="s">
        <v>315</v>
      </c>
      <c r="D132" s="157"/>
      <c r="E132" s="21" t="s">
        <v>164</v>
      </c>
      <c r="F132" s="77">
        <f>F133+F134</f>
        <v>0</v>
      </c>
      <c r="G132" s="77">
        <f t="shared" ref="G132:T132" si="54">G133+G134</f>
        <v>0</v>
      </c>
      <c r="H132" s="77">
        <f t="shared" si="54"/>
        <v>0</v>
      </c>
      <c r="I132" s="77">
        <f t="shared" si="54"/>
        <v>0</v>
      </c>
      <c r="J132" s="77">
        <f t="shared" si="54"/>
        <v>0</v>
      </c>
      <c r="K132" s="77">
        <f t="shared" si="54"/>
        <v>0</v>
      </c>
      <c r="L132" s="77">
        <f t="shared" si="54"/>
        <v>0</v>
      </c>
      <c r="M132" s="77">
        <f t="shared" si="54"/>
        <v>0</v>
      </c>
      <c r="N132" s="77">
        <f t="shared" si="54"/>
        <v>0</v>
      </c>
      <c r="O132" s="77">
        <f t="shared" si="54"/>
        <v>0</v>
      </c>
      <c r="P132" s="77">
        <f t="shared" si="54"/>
        <v>0</v>
      </c>
      <c r="Q132" s="77">
        <f t="shared" si="54"/>
        <v>0</v>
      </c>
      <c r="R132" s="77">
        <f t="shared" si="54"/>
        <v>0</v>
      </c>
      <c r="S132" s="77">
        <f t="shared" si="54"/>
        <v>0</v>
      </c>
      <c r="T132" s="77">
        <f t="shared" si="54"/>
        <v>0</v>
      </c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</row>
    <row r="133" spans="2:30">
      <c r="B133" s="158" t="s">
        <v>113</v>
      </c>
      <c r="C133" s="159" t="s">
        <v>299</v>
      </c>
      <c r="D133" s="160"/>
      <c r="E133" s="161" t="s">
        <v>164</v>
      </c>
      <c r="F133" s="78">
        <f t="shared" ref="F133:T133" si="55">F63+F73</f>
        <v>0</v>
      </c>
      <c r="G133" s="78">
        <f t="shared" si="55"/>
        <v>0</v>
      </c>
      <c r="H133" s="78">
        <f t="shared" si="55"/>
        <v>0</v>
      </c>
      <c r="I133" s="78">
        <f t="shared" si="55"/>
        <v>0</v>
      </c>
      <c r="J133" s="78">
        <f t="shared" si="55"/>
        <v>0</v>
      </c>
      <c r="K133" s="78">
        <f t="shared" si="55"/>
        <v>0</v>
      </c>
      <c r="L133" s="78">
        <f t="shared" si="55"/>
        <v>0</v>
      </c>
      <c r="M133" s="78">
        <f t="shared" si="55"/>
        <v>0</v>
      </c>
      <c r="N133" s="78">
        <f t="shared" si="55"/>
        <v>0</v>
      </c>
      <c r="O133" s="78">
        <f t="shared" si="55"/>
        <v>0</v>
      </c>
      <c r="P133" s="78">
        <f t="shared" si="55"/>
        <v>0</v>
      </c>
      <c r="Q133" s="78">
        <f t="shared" si="55"/>
        <v>0</v>
      </c>
      <c r="R133" s="78">
        <f t="shared" si="55"/>
        <v>0</v>
      </c>
      <c r="S133" s="78">
        <f t="shared" si="55"/>
        <v>0</v>
      </c>
      <c r="T133" s="78">
        <f t="shared" si="55"/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</row>
    <row r="134" spans="2:30">
      <c r="B134" s="158" t="s">
        <v>114</v>
      </c>
      <c r="C134" s="159" t="s">
        <v>329</v>
      </c>
      <c r="D134" s="160"/>
      <c r="E134" s="161" t="s">
        <v>164</v>
      </c>
      <c r="F134" s="78">
        <f>F83</f>
        <v>0</v>
      </c>
      <c r="G134" s="78">
        <f t="shared" ref="G134:T134" si="56">G83</f>
        <v>0</v>
      </c>
      <c r="H134" s="78">
        <f t="shared" si="56"/>
        <v>0</v>
      </c>
      <c r="I134" s="78">
        <f t="shared" si="56"/>
        <v>0</v>
      </c>
      <c r="J134" s="78">
        <f t="shared" si="56"/>
        <v>0</v>
      </c>
      <c r="K134" s="78">
        <f t="shared" si="56"/>
        <v>0</v>
      </c>
      <c r="L134" s="78">
        <f t="shared" si="56"/>
        <v>0</v>
      </c>
      <c r="M134" s="78">
        <f t="shared" si="56"/>
        <v>0</v>
      </c>
      <c r="N134" s="78">
        <f t="shared" si="56"/>
        <v>0</v>
      </c>
      <c r="O134" s="78">
        <f t="shared" si="56"/>
        <v>0</v>
      </c>
      <c r="P134" s="78">
        <f t="shared" si="56"/>
        <v>0</v>
      </c>
      <c r="Q134" s="78">
        <f t="shared" si="56"/>
        <v>0</v>
      </c>
      <c r="R134" s="78">
        <f t="shared" si="56"/>
        <v>0</v>
      </c>
      <c r="S134" s="78">
        <f t="shared" si="56"/>
        <v>0</v>
      </c>
      <c r="T134" s="78">
        <f t="shared" si="56"/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</row>
    <row r="135" spans="2:30" s="216" customFormat="1">
      <c r="B135" s="155" t="s">
        <v>29</v>
      </c>
      <c r="C135" s="156" t="s">
        <v>316</v>
      </c>
      <c r="D135" s="157"/>
      <c r="E135" s="21" t="s">
        <v>164</v>
      </c>
      <c r="F135" s="77">
        <f>F136+F137+F138+F139</f>
        <v>0</v>
      </c>
      <c r="G135" s="77">
        <f t="shared" ref="G135:T135" si="57">G136+G137+G138+G139</f>
        <v>0</v>
      </c>
      <c r="H135" s="77">
        <f t="shared" si="57"/>
        <v>0</v>
      </c>
      <c r="I135" s="77">
        <f t="shared" si="57"/>
        <v>0</v>
      </c>
      <c r="J135" s="77">
        <f t="shared" si="57"/>
        <v>0</v>
      </c>
      <c r="K135" s="77">
        <f t="shared" si="57"/>
        <v>0</v>
      </c>
      <c r="L135" s="77">
        <f t="shared" si="57"/>
        <v>0</v>
      </c>
      <c r="M135" s="77">
        <f t="shared" si="57"/>
        <v>0</v>
      </c>
      <c r="N135" s="77">
        <f t="shared" si="57"/>
        <v>0</v>
      </c>
      <c r="O135" s="77">
        <f t="shared" si="57"/>
        <v>0</v>
      </c>
      <c r="P135" s="77">
        <f t="shared" si="57"/>
        <v>0</v>
      </c>
      <c r="Q135" s="77">
        <f t="shared" si="57"/>
        <v>0</v>
      </c>
      <c r="R135" s="77">
        <f t="shared" si="57"/>
        <v>0</v>
      </c>
      <c r="S135" s="77">
        <f t="shared" si="57"/>
        <v>0</v>
      </c>
      <c r="T135" s="77">
        <f t="shared" si="57"/>
        <v>0</v>
      </c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</row>
    <row r="136" spans="2:30">
      <c r="B136" s="158" t="s">
        <v>317</v>
      </c>
      <c r="C136" s="162" t="s">
        <v>318</v>
      </c>
      <c r="D136" s="160"/>
      <c r="E136" s="161" t="s">
        <v>164</v>
      </c>
      <c r="F136" s="78">
        <f t="shared" ref="F136:T136" si="58">F66+F65+F75+F76</f>
        <v>0</v>
      </c>
      <c r="G136" s="78">
        <f t="shared" si="58"/>
        <v>0</v>
      </c>
      <c r="H136" s="78">
        <f t="shared" si="58"/>
        <v>0</v>
      </c>
      <c r="I136" s="78">
        <f t="shared" si="58"/>
        <v>0</v>
      </c>
      <c r="J136" s="78">
        <f t="shared" si="58"/>
        <v>0</v>
      </c>
      <c r="K136" s="78">
        <f t="shared" si="58"/>
        <v>0</v>
      </c>
      <c r="L136" s="78">
        <f t="shared" si="58"/>
        <v>0</v>
      </c>
      <c r="M136" s="78">
        <f t="shared" si="58"/>
        <v>0</v>
      </c>
      <c r="N136" s="78">
        <f t="shared" si="58"/>
        <v>0</v>
      </c>
      <c r="O136" s="78">
        <f t="shared" si="58"/>
        <v>0</v>
      </c>
      <c r="P136" s="78">
        <f t="shared" si="58"/>
        <v>0</v>
      </c>
      <c r="Q136" s="78">
        <f t="shared" si="58"/>
        <v>0</v>
      </c>
      <c r="R136" s="78">
        <f t="shared" si="58"/>
        <v>0</v>
      </c>
      <c r="S136" s="78">
        <f t="shared" si="58"/>
        <v>0</v>
      </c>
      <c r="T136" s="78">
        <f t="shared" si="58"/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</row>
    <row r="137" spans="2:30">
      <c r="B137" s="158" t="s">
        <v>117</v>
      </c>
      <c r="C137" s="162" t="s">
        <v>319</v>
      </c>
      <c r="D137" s="160"/>
      <c r="E137" s="161" t="s">
        <v>164</v>
      </c>
      <c r="F137" s="78">
        <f t="shared" ref="F137:T137" si="59">F64+F74</f>
        <v>0</v>
      </c>
      <c r="G137" s="78">
        <f t="shared" si="59"/>
        <v>0</v>
      </c>
      <c r="H137" s="78">
        <f t="shared" si="59"/>
        <v>0</v>
      </c>
      <c r="I137" s="78">
        <f t="shared" si="59"/>
        <v>0</v>
      </c>
      <c r="J137" s="78">
        <f t="shared" si="59"/>
        <v>0</v>
      </c>
      <c r="K137" s="78">
        <f t="shared" si="59"/>
        <v>0</v>
      </c>
      <c r="L137" s="78">
        <f t="shared" si="59"/>
        <v>0</v>
      </c>
      <c r="M137" s="78">
        <f t="shared" si="59"/>
        <v>0</v>
      </c>
      <c r="N137" s="78">
        <f t="shared" si="59"/>
        <v>0</v>
      </c>
      <c r="O137" s="78">
        <f t="shared" si="59"/>
        <v>0</v>
      </c>
      <c r="P137" s="78">
        <f t="shared" si="59"/>
        <v>0</v>
      </c>
      <c r="Q137" s="78">
        <f t="shared" si="59"/>
        <v>0</v>
      </c>
      <c r="R137" s="78">
        <f t="shared" si="59"/>
        <v>0</v>
      </c>
      <c r="S137" s="78">
        <f t="shared" si="59"/>
        <v>0</v>
      </c>
      <c r="T137" s="78">
        <f t="shared" si="59"/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</row>
    <row r="138" spans="2:30">
      <c r="B138" s="158" t="s">
        <v>118</v>
      </c>
      <c r="C138" s="162" t="s">
        <v>320</v>
      </c>
      <c r="D138" s="160"/>
      <c r="E138" s="161" t="s">
        <v>164</v>
      </c>
      <c r="F138" s="78">
        <f>F85+F86</f>
        <v>0</v>
      </c>
      <c r="G138" s="78">
        <f t="shared" ref="G138:T138" si="60">G85+G86</f>
        <v>0</v>
      </c>
      <c r="H138" s="78">
        <f t="shared" si="60"/>
        <v>0</v>
      </c>
      <c r="I138" s="78">
        <f t="shared" si="60"/>
        <v>0</v>
      </c>
      <c r="J138" s="78">
        <f t="shared" si="60"/>
        <v>0</v>
      </c>
      <c r="K138" s="78">
        <f t="shared" si="60"/>
        <v>0</v>
      </c>
      <c r="L138" s="78">
        <f t="shared" si="60"/>
        <v>0</v>
      </c>
      <c r="M138" s="78">
        <f t="shared" si="60"/>
        <v>0</v>
      </c>
      <c r="N138" s="78">
        <f t="shared" si="60"/>
        <v>0</v>
      </c>
      <c r="O138" s="78">
        <f t="shared" si="60"/>
        <v>0</v>
      </c>
      <c r="P138" s="78">
        <f t="shared" si="60"/>
        <v>0</v>
      </c>
      <c r="Q138" s="78">
        <f t="shared" si="60"/>
        <v>0</v>
      </c>
      <c r="R138" s="78">
        <f t="shared" si="60"/>
        <v>0</v>
      </c>
      <c r="S138" s="78">
        <f t="shared" si="60"/>
        <v>0</v>
      </c>
      <c r="T138" s="78">
        <f t="shared" si="60"/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</row>
    <row r="139" spans="2:30">
      <c r="B139" s="163" t="s">
        <v>321</v>
      </c>
      <c r="C139" s="162" t="s">
        <v>322</v>
      </c>
      <c r="D139" s="160"/>
      <c r="E139" s="161" t="s">
        <v>164</v>
      </c>
      <c r="F139" s="78">
        <f>F84</f>
        <v>0</v>
      </c>
      <c r="G139" s="78">
        <f t="shared" ref="G139:T139" si="61">G84</f>
        <v>0</v>
      </c>
      <c r="H139" s="78">
        <f t="shared" si="61"/>
        <v>0</v>
      </c>
      <c r="I139" s="78">
        <f t="shared" si="61"/>
        <v>0</v>
      </c>
      <c r="J139" s="78">
        <f t="shared" si="61"/>
        <v>0</v>
      </c>
      <c r="K139" s="78">
        <f t="shared" si="61"/>
        <v>0</v>
      </c>
      <c r="L139" s="78">
        <f t="shared" si="61"/>
        <v>0</v>
      </c>
      <c r="M139" s="78">
        <f t="shared" si="61"/>
        <v>0</v>
      </c>
      <c r="N139" s="78">
        <f t="shared" si="61"/>
        <v>0</v>
      </c>
      <c r="O139" s="78">
        <f t="shared" si="61"/>
        <v>0</v>
      </c>
      <c r="P139" s="78">
        <f t="shared" si="61"/>
        <v>0</v>
      </c>
      <c r="Q139" s="78">
        <f t="shared" si="61"/>
        <v>0</v>
      </c>
      <c r="R139" s="78">
        <f t="shared" si="61"/>
        <v>0</v>
      </c>
      <c r="S139" s="78">
        <f t="shared" si="61"/>
        <v>0</v>
      </c>
      <c r="T139" s="78">
        <f t="shared" si="61"/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</row>
    <row r="140" spans="2:30" s="216" customFormat="1">
      <c r="B140" s="155" t="s">
        <v>31</v>
      </c>
      <c r="C140" s="156" t="s">
        <v>449</v>
      </c>
      <c r="D140" s="157"/>
      <c r="E140" s="21" t="s">
        <v>164</v>
      </c>
      <c r="F140" s="77">
        <f>F141+F142+F143</f>
        <v>0</v>
      </c>
      <c r="G140" s="77">
        <f t="shared" ref="G140:T140" si="62">G141+G142+G143</f>
        <v>0</v>
      </c>
      <c r="H140" s="77">
        <f t="shared" si="62"/>
        <v>0</v>
      </c>
      <c r="I140" s="77">
        <f t="shared" si="62"/>
        <v>0</v>
      </c>
      <c r="J140" s="77">
        <f t="shared" si="62"/>
        <v>0</v>
      </c>
      <c r="K140" s="77">
        <f t="shared" si="62"/>
        <v>0</v>
      </c>
      <c r="L140" s="77">
        <f t="shared" si="62"/>
        <v>0</v>
      </c>
      <c r="M140" s="77">
        <f t="shared" si="62"/>
        <v>0</v>
      </c>
      <c r="N140" s="77">
        <f t="shared" si="62"/>
        <v>0</v>
      </c>
      <c r="O140" s="77">
        <f t="shared" si="62"/>
        <v>0</v>
      </c>
      <c r="P140" s="77">
        <f t="shared" si="62"/>
        <v>0</v>
      </c>
      <c r="Q140" s="77">
        <f t="shared" si="62"/>
        <v>0</v>
      </c>
      <c r="R140" s="77">
        <f t="shared" si="62"/>
        <v>0</v>
      </c>
      <c r="S140" s="77">
        <f t="shared" si="62"/>
        <v>0</v>
      </c>
      <c r="T140" s="77">
        <f t="shared" si="62"/>
        <v>0</v>
      </c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</row>
    <row r="141" spans="2:30">
      <c r="B141" s="165" t="s">
        <v>131</v>
      </c>
      <c r="C141" s="164" t="s">
        <v>323</v>
      </c>
      <c r="D141" s="166"/>
      <c r="E141" s="38" t="s">
        <v>164</v>
      </c>
      <c r="F141" s="78">
        <f t="shared" ref="F141:T141" si="63">F108</f>
        <v>0</v>
      </c>
      <c r="G141" s="78">
        <f t="shared" si="63"/>
        <v>0</v>
      </c>
      <c r="H141" s="78">
        <f t="shared" si="63"/>
        <v>0</v>
      </c>
      <c r="I141" s="78">
        <f t="shared" si="63"/>
        <v>0</v>
      </c>
      <c r="J141" s="78">
        <f t="shared" si="63"/>
        <v>0</v>
      </c>
      <c r="K141" s="78">
        <f t="shared" si="63"/>
        <v>0</v>
      </c>
      <c r="L141" s="78">
        <f t="shared" si="63"/>
        <v>0</v>
      </c>
      <c r="M141" s="78">
        <f t="shared" si="63"/>
        <v>0</v>
      </c>
      <c r="N141" s="78">
        <f t="shared" si="63"/>
        <v>0</v>
      </c>
      <c r="O141" s="78">
        <f t="shared" si="63"/>
        <v>0</v>
      </c>
      <c r="P141" s="78">
        <f t="shared" si="63"/>
        <v>0</v>
      </c>
      <c r="Q141" s="78">
        <f t="shared" si="63"/>
        <v>0</v>
      </c>
      <c r="R141" s="78">
        <f t="shared" si="63"/>
        <v>0</v>
      </c>
      <c r="S141" s="78">
        <f t="shared" si="63"/>
        <v>0</v>
      </c>
      <c r="T141" s="78">
        <f t="shared" si="63"/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</row>
    <row r="142" spans="2:30" ht="26">
      <c r="B142" s="39" t="s">
        <v>132</v>
      </c>
      <c r="C142" s="286" t="s">
        <v>439</v>
      </c>
      <c r="D142" s="166"/>
      <c r="E142" s="38" t="s">
        <v>164</v>
      </c>
      <c r="F142" s="78">
        <f t="shared" ref="F142:T142" si="64">F114</f>
        <v>0</v>
      </c>
      <c r="G142" s="78">
        <f t="shared" si="64"/>
        <v>0</v>
      </c>
      <c r="H142" s="78">
        <f t="shared" si="64"/>
        <v>0</v>
      </c>
      <c r="I142" s="78">
        <f t="shared" si="64"/>
        <v>0</v>
      </c>
      <c r="J142" s="78">
        <f t="shared" si="64"/>
        <v>0</v>
      </c>
      <c r="K142" s="78">
        <f t="shared" si="64"/>
        <v>0</v>
      </c>
      <c r="L142" s="78">
        <f t="shared" si="64"/>
        <v>0</v>
      </c>
      <c r="M142" s="78">
        <f t="shared" si="64"/>
        <v>0</v>
      </c>
      <c r="N142" s="78">
        <f t="shared" si="64"/>
        <v>0</v>
      </c>
      <c r="O142" s="78">
        <f t="shared" si="64"/>
        <v>0</v>
      </c>
      <c r="P142" s="78">
        <f t="shared" si="64"/>
        <v>0</v>
      </c>
      <c r="Q142" s="78">
        <f t="shared" si="64"/>
        <v>0</v>
      </c>
      <c r="R142" s="78">
        <f t="shared" si="64"/>
        <v>0</v>
      </c>
      <c r="S142" s="78">
        <f t="shared" si="64"/>
        <v>0</v>
      </c>
      <c r="T142" s="78">
        <f t="shared" si="64"/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</row>
    <row r="143" spans="2:30">
      <c r="B143" s="165" t="s">
        <v>446</v>
      </c>
      <c r="C143" s="164" t="s">
        <v>324</v>
      </c>
      <c r="D143" s="166"/>
      <c r="E143" s="38" t="s">
        <v>164</v>
      </c>
      <c r="F143" s="78">
        <f t="shared" ref="F143:T143" si="65">F117</f>
        <v>0</v>
      </c>
      <c r="G143" s="78">
        <f t="shared" si="65"/>
        <v>0</v>
      </c>
      <c r="H143" s="78">
        <f t="shared" si="65"/>
        <v>0</v>
      </c>
      <c r="I143" s="78">
        <f t="shared" si="65"/>
        <v>0</v>
      </c>
      <c r="J143" s="78">
        <f t="shared" si="65"/>
        <v>0</v>
      </c>
      <c r="K143" s="78">
        <f t="shared" si="65"/>
        <v>0</v>
      </c>
      <c r="L143" s="78">
        <f t="shared" si="65"/>
        <v>0</v>
      </c>
      <c r="M143" s="78">
        <f t="shared" si="65"/>
        <v>0</v>
      </c>
      <c r="N143" s="78">
        <f t="shared" si="65"/>
        <v>0</v>
      </c>
      <c r="O143" s="78">
        <f t="shared" si="65"/>
        <v>0</v>
      </c>
      <c r="P143" s="78">
        <f t="shared" si="65"/>
        <v>0</v>
      </c>
      <c r="Q143" s="78">
        <f t="shared" si="65"/>
        <v>0</v>
      </c>
      <c r="R143" s="78">
        <f t="shared" si="65"/>
        <v>0</v>
      </c>
      <c r="S143" s="78">
        <f t="shared" si="65"/>
        <v>0</v>
      </c>
      <c r="T143" s="78">
        <f t="shared" si="65"/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</row>
    <row r="144" spans="2:30" s="216" customFormat="1">
      <c r="B144" s="155" t="s">
        <v>50</v>
      </c>
      <c r="C144" s="156" t="s">
        <v>325</v>
      </c>
      <c r="D144" s="157"/>
      <c r="E144" s="21" t="s">
        <v>164</v>
      </c>
      <c r="F144" s="77">
        <f>F145</f>
        <v>0</v>
      </c>
      <c r="G144" s="77">
        <f t="shared" ref="G144:T144" si="66">G145</f>
        <v>0</v>
      </c>
      <c r="H144" s="77">
        <f t="shared" si="66"/>
        <v>0</v>
      </c>
      <c r="I144" s="77">
        <f t="shared" si="66"/>
        <v>0</v>
      </c>
      <c r="J144" s="77">
        <f t="shared" si="66"/>
        <v>0</v>
      </c>
      <c r="K144" s="77">
        <f t="shared" si="66"/>
        <v>0</v>
      </c>
      <c r="L144" s="77">
        <f t="shared" si="66"/>
        <v>0</v>
      </c>
      <c r="M144" s="77">
        <f t="shared" si="66"/>
        <v>0</v>
      </c>
      <c r="N144" s="77">
        <f t="shared" si="66"/>
        <v>0</v>
      </c>
      <c r="O144" s="77">
        <f t="shared" si="66"/>
        <v>0</v>
      </c>
      <c r="P144" s="77">
        <f t="shared" si="66"/>
        <v>0</v>
      </c>
      <c r="Q144" s="77">
        <f t="shared" si="66"/>
        <v>0</v>
      </c>
      <c r="R144" s="77">
        <f t="shared" si="66"/>
        <v>0</v>
      </c>
      <c r="S144" s="77">
        <f t="shared" si="66"/>
        <v>0</v>
      </c>
      <c r="T144" s="77">
        <f t="shared" si="66"/>
        <v>0</v>
      </c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</row>
    <row r="145" spans="2:30">
      <c r="B145" s="158" t="s">
        <v>133</v>
      </c>
      <c r="C145" s="162" t="s">
        <v>326</v>
      </c>
      <c r="D145" s="160"/>
      <c r="E145" s="161" t="s">
        <v>164</v>
      </c>
      <c r="F145" s="78">
        <f t="shared" ref="F145:T145" si="67">ROUND(F101*(1-$D$157)+F102,2)</f>
        <v>0</v>
      </c>
      <c r="G145" s="78">
        <f t="shared" si="67"/>
        <v>0</v>
      </c>
      <c r="H145" s="78">
        <f t="shared" si="67"/>
        <v>0</v>
      </c>
      <c r="I145" s="78">
        <f t="shared" si="67"/>
        <v>0</v>
      </c>
      <c r="J145" s="78">
        <f t="shared" si="67"/>
        <v>0</v>
      </c>
      <c r="K145" s="78">
        <f t="shared" si="67"/>
        <v>0</v>
      </c>
      <c r="L145" s="78">
        <f t="shared" si="67"/>
        <v>0</v>
      </c>
      <c r="M145" s="78">
        <f t="shared" si="67"/>
        <v>0</v>
      </c>
      <c r="N145" s="78">
        <f t="shared" si="67"/>
        <v>0</v>
      </c>
      <c r="O145" s="78">
        <f t="shared" si="67"/>
        <v>0</v>
      </c>
      <c r="P145" s="78">
        <f t="shared" si="67"/>
        <v>0</v>
      </c>
      <c r="Q145" s="78">
        <f t="shared" si="67"/>
        <v>0</v>
      </c>
      <c r="R145" s="78">
        <f t="shared" si="67"/>
        <v>0</v>
      </c>
      <c r="S145" s="78">
        <f t="shared" si="67"/>
        <v>0</v>
      </c>
      <c r="T145" s="78">
        <f t="shared" si="67"/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</row>
    <row r="146" spans="2:30" s="216" customFormat="1">
      <c r="B146" s="155" t="s">
        <v>60</v>
      </c>
      <c r="C146" s="156" t="s">
        <v>58</v>
      </c>
      <c r="D146" s="157"/>
      <c r="E146" s="21" t="s">
        <v>164</v>
      </c>
      <c r="F146" s="77">
        <f t="shared" ref="F146:T146" si="68">ROUND(F112*(1-$D$156)+F113,2)</f>
        <v>0</v>
      </c>
      <c r="G146" s="77">
        <f t="shared" si="68"/>
        <v>0</v>
      </c>
      <c r="H146" s="77">
        <f t="shared" si="68"/>
        <v>0</v>
      </c>
      <c r="I146" s="77">
        <f t="shared" si="68"/>
        <v>0</v>
      </c>
      <c r="J146" s="77">
        <f t="shared" si="68"/>
        <v>0</v>
      </c>
      <c r="K146" s="77">
        <f t="shared" si="68"/>
        <v>0</v>
      </c>
      <c r="L146" s="77">
        <f t="shared" si="68"/>
        <v>0</v>
      </c>
      <c r="M146" s="77">
        <f t="shared" si="68"/>
        <v>0</v>
      </c>
      <c r="N146" s="77">
        <f t="shared" si="68"/>
        <v>0</v>
      </c>
      <c r="O146" s="77">
        <f t="shared" si="68"/>
        <v>0</v>
      </c>
      <c r="P146" s="77">
        <f t="shared" si="68"/>
        <v>0</v>
      </c>
      <c r="Q146" s="77">
        <f t="shared" si="68"/>
        <v>0</v>
      </c>
      <c r="R146" s="77">
        <f t="shared" si="68"/>
        <v>0</v>
      </c>
      <c r="S146" s="77">
        <f t="shared" si="68"/>
        <v>0</v>
      </c>
      <c r="T146" s="77">
        <f t="shared" si="68"/>
        <v>0</v>
      </c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</row>
    <row r="147" spans="2:30" s="216" customFormat="1">
      <c r="B147" s="303" t="s">
        <v>51</v>
      </c>
      <c r="C147" s="156" t="s">
        <v>30</v>
      </c>
      <c r="D147" s="157"/>
      <c r="E147" s="21" t="s">
        <v>164</v>
      </c>
      <c r="F147" s="77">
        <f t="shared" ref="F147:T147" si="69">IF(F4&gt;0,$E$46*($D$156)*$D$56,0)</f>
        <v>0</v>
      </c>
      <c r="G147" s="77">
        <f t="shared" si="69"/>
        <v>0</v>
      </c>
      <c r="H147" s="77">
        <f t="shared" si="69"/>
        <v>0</v>
      </c>
      <c r="I147" s="77">
        <f t="shared" si="69"/>
        <v>0</v>
      </c>
      <c r="J147" s="77">
        <f t="shared" si="69"/>
        <v>0</v>
      </c>
      <c r="K147" s="77">
        <f t="shared" si="69"/>
        <v>0</v>
      </c>
      <c r="L147" s="77">
        <f t="shared" si="69"/>
        <v>0</v>
      </c>
      <c r="M147" s="77">
        <f t="shared" si="69"/>
        <v>0</v>
      </c>
      <c r="N147" s="77">
        <f t="shared" si="69"/>
        <v>0</v>
      </c>
      <c r="O147" s="77">
        <f t="shared" si="69"/>
        <v>0</v>
      </c>
      <c r="P147" s="77">
        <f t="shared" si="69"/>
        <v>0</v>
      </c>
      <c r="Q147" s="77">
        <f t="shared" si="69"/>
        <v>0</v>
      </c>
      <c r="R147" s="77">
        <f t="shared" si="69"/>
        <v>0</v>
      </c>
      <c r="S147" s="77">
        <f t="shared" si="69"/>
        <v>0</v>
      </c>
      <c r="T147" s="77">
        <f t="shared" si="69"/>
        <v>0</v>
      </c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</row>
    <row r="148" spans="2:30" s="216" customFormat="1">
      <c r="B148" s="155" t="s">
        <v>52</v>
      </c>
      <c r="C148" s="156" t="s">
        <v>328</v>
      </c>
      <c r="D148" s="157"/>
      <c r="E148" s="21" t="s">
        <v>164</v>
      </c>
      <c r="F148" s="77">
        <f>-F129+F132-F135+F140-F144-F146-F147</f>
        <v>0</v>
      </c>
      <c r="G148" s="77">
        <f t="shared" ref="G148:T148" si="70">-G129+G132-G135+G140-G144-G146-G147</f>
        <v>0</v>
      </c>
      <c r="H148" s="77">
        <f t="shared" si="70"/>
        <v>0</v>
      </c>
      <c r="I148" s="77">
        <f t="shared" si="70"/>
        <v>0</v>
      </c>
      <c r="J148" s="77">
        <f t="shared" si="70"/>
        <v>0</v>
      </c>
      <c r="K148" s="77">
        <f t="shared" si="70"/>
        <v>0</v>
      </c>
      <c r="L148" s="77">
        <f t="shared" si="70"/>
        <v>0</v>
      </c>
      <c r="M148" s="77">
        <f t="shared" si="70"/>
        <v>0</v>
      </c>
      <c r="N148" s="77">
        <f t="shared" si="70"/>
        <v>0</v>
      </c>
      <c r="O148" s="77">
        <f t="shared" si="70"/>
        <v>0</v>
      </c>
      <c r="P148" s="77">
        <f t="shared" si="70"/>
        <v>0</v>
      </c>
      <c r="Q148" s="77">
        <f t="shared" si="70"/>
        <v>0</v>
      </c>
      <c r="R148" s="77">
        <f t="shared" si="70"/>
        <v>0</v>
      </c>
      <c r="S148" s="77">
        <f t="shared" si="70"/>
        <v>0</v>
      </c>
      <c r="T148" s="77">
        <f t="shared" si="70"/>
        <v>0</v>
      </c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</row>
    <row r="149" spans="2:30"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</row>
    <row r="150" spans="2:30">
      <c r="B150" s="45" t="s">
        <v>308</v>
      </c>
      <c r="C150" s="26"/>
      <c r="D150" s="41"/>
      <c r="E150" s="41"/>
      <c r="F150" s="43"/>
      <c r="G150" s="43"/>
      <c r="H150" s="43"/>
      <c r="I150" s="148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</row>
    <row r="151" spans="2:30">
      <c r="B151" s="41"/>
      <c r="C151" s="15"/>
      <c r="D151" s="15"/>
      <c r="E151" s="15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</row>
    <row r="152" spans="2:30">
      <c r="B152" s="41"/>
      <c r="C152" s="128" t="s">
        <v>489</v>
      </c>
      <c r="D152" s="334">
        <f>'3. Założenia'!C81</f>
        <v>0.15</v>
      </c>
      <c r="E152" s="15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</row>
    <row r="153" spans="2:30">
      <c r="B153" s="41"/>
      <c r="C153" s="128" t="s">
        <v>283</v>
      </c>
      <c r="D153" s="255" t="e">
        <f>IRR(F148:T148)</f>
        <v>#NUM!</v>
      </c>
      <c r="E153" s="15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</row>
    <row r="154" spans="2:30">
      <c r="B154" s="41"/>
      <c r="C154" s="128" t="s">
        <v>340</v>
      </c>
      <c r="D154" s="256">
        <f>SUMPRODUCT(F148:T148,F160:T160)</f>
        <v>0</v>
      </c>
      <c r="E154" s="15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</row>
    <row r="155" spans="2:30">
      <c r="B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</row>
    <row r="156" spans="2:30" ht="12.75" customHeight="1">
      <c r="B156" s="43"/>
      <c r="C156" s="126" t="s">
        <v>279</v>
      </c>
      <c r="D156" s="127">
        <f>'3. Założenia'!C53</f>
        <v>0</v>
      </c>
      <c r="E156" s="335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</row>
    <row r="157" spans="2:30">
      <c r="B157" s="43"/>
      <c r="C157" s="126" t="s">
        <v>280</v>
      </c>
      <c r="D157" s="127">
        <f>'3. Założenia'!C81</f>
        <v>0.15</v>
      </c>
      <c r="E157" s="171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</row>
    <row r="158" spans="2:30">
      <c r="B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</row>
    <row r="160" spans="2:30">
      <c r="F160" s="299">
        <f>1</f>
        <v>1</v>
      </c>
      <c r="G160" s="299">
        <f>F160/(1+$D$152)</f>
        <v>0.86956521739130443</v>
      </c>
      <c r="H160" s="299">
        <f t="shared" ref="H160:T160" si="71">G160/(1+$D$152)</f>
        <v>0.7561436672967865</v>
      </c>
      <c r="I160" s="299">
        <f t="shared" si="71"/>
        <v>0.65751623243198831</v>
      </c>
      <c r="J160" s="299">
        <f t="shared" si="71"/>
        <v>0.57175324559303331</v>
      </c>
      <c r="K160" s="299">
        <f t="shared" si="71"/>
        <v>0.49717673529828987</v>
      </c>
      <c r="L160" s="299">
        <f t="shared" si="71"/>
        <v>0.43232759591155645</v>
      </c>
      <c r="M160" s="299">
        <f t="shared" si="71"/>
        <v>0.37593703992309258</v>
      </c>
      <c r="N160" s="299">
        <f t="shared" si="71"/>
        <v>0.32690177384616748</v>
      </c>
      <c r="O160" s="299">
        <f t="shared" si="71"/>
        <v>0.28426241204014563</v>
      </c>
      <c r="P160" s="299">
        <f t="shared" si="71"/>
        <v>0.24718470612186577</v>
      </c>
      <c r="Q160" s="299">
        <f t="shared" si="71"/>
        <v>0.2149432227146659</v>
      </c>
      <c r="R160" s="299">
        <f t="shared" si="71"/>
        <v>0.18690715018666601</v>
      </c>
      <c r="S160" s="299">
        <f t="shared" si="71"/>
        <v>0.16252795668405742</v>
      </c>
      <c r="T160" s="299">
        <f t="shared" si="71"/>
        <v>0.14132865798613689</v>
      </c>
    </row>
    <row r="165" spans="6:6">
      <c r="F165" s="372"/>
    </row>
  </sheetData>
  <mergeCells count="12">
    <mergeCell ref="B106:C106"/>
    <mergeCell ref="B13:C13"/>
    <mergeCell ref="B34:C34"/>
    <mergeCell ref="B61:C61"/>
    <mergeCell ref="C3:C4"/>
    <mergeCell ref="B100:C100"/>
    <mergeCell ref="B81:C81"/>
    <mergeCell ref="B91:C91"/>
    <mergeCell ref="B71:C71"/>
    <mergeCell ref="B39:T39"/>
    <mergeCell ref="B44:T44"/>
    <mergeCell ref="B49:T49"/>
  </mergeCells>
  <pageMargins left="0.43307086614173229" right="0.74803149606299213" top="1.3779527559055118" bottom="0.98425196850393704" header="0.51181102362204722" footer="0.51181102362204722"/>
  <pageSetup paperSize="9" scale="42" firstPageNumber="26" pageOrder="overThenDown" orientation="landscape" r:id="rId1"/>
  <headerFooter>
    <oddHeader>&amp;C&amp;F</oddHeader>
    <oddFooter>&amp;C&amp;A&amp;R&amp;P/&amp;N</oddFooter>
  </headerFooter>
  <rowBreaks count="2" manualBreakCount="2">
    <brk id="59" min="1" max="20" man="1"/>
    <brk id="126" min="1" max="20" man="1"/>
  </rowBreaks>
  <colBreaks count="1" manualBreakCount="1">
    <brk id="21" max="1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Nazwane zakresy</vt:lpstr>
      </vt:variant>
      <vt:variant>
        <vt:i4>17</vt:i4>
      </vt:variant>
    </vt:vector>
  </HeadingPairs>
  <TitlesOfParts>
    <vt:vector size="33" baseType="lpstr">
      <vt:lpstr>Okładka</vt:lpstr>
      <vt:lpstr>1. Spis treści</vt:lpstr>
      <vt:lpstr>2. Podsumowanie</vt:lpstr>
      <vt:lpstr>3. Założenia</vt:lpstr>
      <vt:lpstr>4. Waloryzacja</vt:lpstr>
      <vt:lpstr>5. Plan nakładów</vt:lpstr>
      <vt:lpstr>6a. Założenia do planu KiO</vt:lpstr>
      <vt:lpstr>6b. Plan kosztów i oszczędności</vt:lpstr>
      <vt:lpstr>7. Wynagrodzenie partnera</vt:lpstr>
      <vt:lpstr>8. Wartość rezydualna</vt:lpstr>
      <vt:lpstr>9. Model PPP</vt:lpstr>
      <vt:lpstr>10. PSC</vt:lpstr>
      <vt:lpstr>11. Ryzyka</vt:lpstr>
      <vt:lpstr>12. Analiza finansowa</vt:lpstr>
      <vt:lpstr>13. Analiza ekonomiczna</vt:lpstr>
      <vt:lpstr>14. Analiza wrażliwości</vt:lpstr>
      <vt:lpstr>'1. Spis treści'!Obszar_wydruku</vt:lpstr>
      <vt:lpstr>'10. PSC'!Obszar_wydruku</vt:lpstr>
      <vt:lpstr>'11. Ryzyka'!Obszar_wydruku</vt:lpstr>
      <vt:lpstr>'12. Analiza finansowa'!Obszar_wydruku</vt:lpstr>
      <vt:lpstr>'13. Analiza ekonomiczna'!Obszar_wydruku</vt:lpstr>
      <vt:lpstr>'14. Analiza wrażliwości'!Obszar_wydruku</vt:lpstr>
      <vt:lpstr>'2. Podsumowanie'!Obszar_wydruku</vt:lpstr>
      <vt:lpstr>'3. Założenia'!Obszar_wydruku</vt:lpstr>
      <vt:lpstr>'4. Waloryzacja'!Obszar_wydruku</vt:lpstr>
      <vt:lpstr>'5. Plan nakładów'!Obszar_wydruku</vt:lpstr>
      <vt:lpstr>'6a. Założenia do planu KiO'!Obszar_wydruku</vt:lpstr>
      <vt:lpstr>'6b. Plan kosztów i oszczędności'!Obszar_wydruku</vt:lpstr>
      <vt:lpstr>'7. Wynagrodzenie partnera'!Obszar_wydruku</vt:lpstr>
      <vt:lpstr>'8. Wartość rezydualna'!Obszar_wydruku</vt:lpstr>
      <vt:lpstr>'9. Model PPP'!Obszar_wydruku</vt:lpstr>
      <vt:lpstr>Okładka!Obszar_wydruku</vt:lpstr>
      <vt:lpstr>'3. Założenia'!Tytuły_wydruku</vt:lpstr>
    </vt:vector>
  </TitlesOfParts>
  <Company>Urząd Marszałkowski Województwa Opolskiego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Ingenis</dc:creator>
  <cp:lastModifiedBy>Ćwiek, Aneta</cp:lastModifiedBy>
  <cp:lastPrinted>2023-11-30T16:02:26Z</cp:lastPrinted>
  <dcterms:created xsi:type="dcterms:W3CDTF">2015-02-13T12:06:27Z</dcterms:created>
  <dcterms:modified xsi:type="dcterms:W3CDTF">2024-07-08T12:34:44Z</dcterms:modified>
</cp:coreProperties>
</file>